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7970" windowHeight="5400" firstSheet="3" activeTab="8"/>
  </bookViews>
  <sheets>
    <sheet name="Hoja1" sheetId="1" state="hidden" r:id="rId1"/>
    <sheet name="borrador" sheetId="2" state="hidden" r:id="rId2"/>
    <sheet name="Hoja2" sheetId="3" state="hidden" r:id="rId3"/>
    <sheet name="PAA 2017" sheetId="4" r:id="rId4"/>
    <sheet name="PAA Acta 2 2017" sheetId="5" r:id="rId5"/>
    <sheet name="PAA Acta 3 2017" sheetId="6" r:id="rId6"/>
    <sheet name="PAA Acta 4 2017" sheetId="7" r:id="rId7"/>
    <sheet name="PAA Acta 5 2017" sheetId="8" r:id="rId8"/>
    <sheet name="PAA Acta 6 2017" sheetId="9" r:id="rId9"/>
  </sheets>
  <definedNames>
    <definedName name="_xlnm._FilterDatabase" localSheetId="1" hidden="1">'borrador'!$A$18:$M$35</definedName>
    <definedName name="_xlnm._FilterDatabase" localSheetId="0" hidden="1">'Hoja1'!$A$18:$M$61</definedName>
    <definedName name="_xlnm._FilterDatabase" localSheetId="3" hidden="1">'PAA 2017'!$A$18:$M$74</definedName>
    <definedName name="_xlnm._FilterDatabase" localSheetId="4" hidden="1">'PAA Acta 2 2017'!$A$18:$M$75</definedName>
    <definedName name="_xlnm._FilterDatabase" localSheetId="5" hidden="1">'PAA Acta 3 2017'!$A$18:$M$75</definedName>
    <definedName name="_xlnm._FilterDatabase" localSheetId="6" hidden="1">'PAA Acta 4 2017'!$A$18:$M$77</definedName>
    <definedName name="_xlnm._FilterDatabase" localSheetId="7" hidden="1">'PAA Acta 5 2017'!$A$18:$M$78</definedName>
    <definedName name="_xlnm._FilterDatabase" localSheetId="8" hidden="1">'PAA Acta 6 2017'!$A$18:$M$81</definedName>
    <definedName name="_xlnm.Print_Area" localSheetId="1">'borrador'!$B$18:$L$40</definedName>
    <definedName name="_xlnm.Print_Area" localSheetId="0">'Hoja1'!$B$18:$L$73</definedName>
    <definedName name="_xlnm.Print_Area" localSheetId="3">'PAA 2017'!$B$2:$L$88</definedName>
    <definedName name="_xlnm.Print_Area" localSheetId="4">'PAA Acta 2 2017'!$B$2:$L$82</definedName>
    <definedName name="_xlnm.Print_Area" localSheetId="5">'PAA Acta 3 2017'!$B$2:$L$82</definedName>
    <definedName name="_xlnm.Print_Area" localSheetId="6">'PAA Acta 4 2017'!$B$2:$L$84</definedName>
    <definedName name="_xlnm.Print_Area" localSheetId="7">'PAA Acta 5 2017'!$B$2:$L$85</definedName>
    <definedName name="_xlnm.Print_Area" localSheetId="8">'PAA Acta 6 2017'!$B$2:$L$88</definedName>
    <definedName name="_xlnm.Print_Titles" localSheetId="1">'borrador'!$18:$18</definedName>
    <definedName name="_xlnm.Print_Titles" localSheetId="0">'Hoja1'!$18:$18</definedName>
    <definedName name="_xlnm.Print_Titles" localSheetId="3">'PAA 2017'!$18:$18</definedName>
    <definedName name="_xlnm.Print_Titles" localSheetId="4">'PAA Acta 2 2017'!$18:$18</definedName>
    <definedName name="_xlnm.Print_Titles" localSheetId="5">'PAA Acta 3 2017'!$18:$18</definedName>
    <definedName name="_xlnm.Print_Titles" localSheetId="6">'PAA Acta 4 2017'!$18:$18</definedName>
    <definedName name="_xlnm.Print_Titles" localSheetId="7">'PAA Acta 5 2017'!$18:$18</definedName>
    <definedName name="_xlnm.Print_Titles" localSheetId="8">'PAA Acta 6 2017'!$18:$18</definedName>
  </definedNames>
  <calcPr fullCalcOnLoad="1"/>
</workbook>
</file>

<file path=xl/sharedStrings.xml><?xml version="1.0" encoding="utf-8"?>
<sst xmlns="http://schemas.openxmlformats.org/spreadsheetml/2006/main" count="3519" uniqueCount="300">
  <si>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</si>
  <si>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</si>
  <si>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</si>
  <si>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</si>
  <si>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</si>
  <si>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</si>
  <si>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</si>
  <si>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</si>
  <si>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</si>
  <si>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</si>
  <si>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</si>
  <si>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</si>
  <si>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</si>
  <si>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</si>
  <si>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</si>
  <si>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</si>
  <si>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</si>
  <si>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</si>
  <si>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</si>
  <si>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</si>
  <si>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</si>
  <si>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</si>
  <si>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</si>
  <si>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</si>
  <si>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</si>
  <si>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</si>
  <si>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</si>
  <si>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</si>
  <si>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</si>
  <si>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CÁMARA DE REPRESENTANTES</t>
  </si>
  <si>
    <t>CARRERA 8 No. 12B-42</t>
  </si>
  <si>
    <t>http://camara.gov.co</t>
  </si>
  <si>
    <t>MISIÓN: Representar dignamente al Pueblo Colombiano como titular de la Soberanía para construir escenarios jurídicos, transparentes y democráticos que soporten la creación e interpretación de leyes, la reforma de la Constitución  real y objetiva,  el control político sobre el Gobierno y la Administración Pública, la investigación y acusaciÓn a los altos funcionarios del Estado y la elección de altos funcionarios del estado.
VISIÓN: Constituirse en el órgano legislativo efectivo, legítimo y democrático de la sociedad que conduzca a la consolidación del país en un Estado Social de Derecho, legislando en forma justa para lograr un desarrollo social equitativo.</t>
  </si>
  <si>
    <t>http://camara.gov.co/portal2011/gestor-documental/doc/download/5274-plan-estrategico-2012-2014-gestion-de-car-al-ciudadano-ajustado</t>
  </si>
  <si>
    <t>CARLOS ALBERTO ARCILA SÁNCHEZ
JEFE DIVISIÓN DE BIENES Y SERVICIOS
TEL 3825000 EXT.  5556
servicios@camara.gov.co</t>
  </si>
  <si>
    <t>44121601
46151600</t>
  </si>
  <si>
    <t>COMPRA DE TÓKEN (LLAVE ELECTRÓNICA, CÁMARA DE COMERCIO) DIV. FINANCIERA</t>
  </si>
  <si>
    <t>JULIO</t>
  </si>
  <si>
    <t>1 MES</t>
  </si>
  <si>
    <t>MÍNIMA CUANTÍA</t>
  </si>
  <si>
    <t>RECURSOS DE LA NACIÓN</t>
  </si>
  <si>
    <t>N/A</t>
  </si>
  <si>
    <t>BLANCA EMMA SALAZAR BONILLA
JEFE DIVISIÓN FINANCIERA Y PRESUPUESTO
TEL 3825000 EXT.  5527
blanca.salazar@camara.gov.co</t>
  </si>
  <si>
    <t>43211700 
44000000
44101501
44101503</t>
  </si>
  <si>
    <t>OTRAS COMPRAS DE EQUIPOS</t>
  </si>
  <si>
    <t>FEBRERO</t>
  </si>
  <si>
    <t>3 MESES</t>
  </si>
  <si>
    <t>SUBASTA INVERSA</t>
  </si>
  <si>
    <t>ALESAED COSSIO CONTRERAS
JEFE OFICINA  DE PLANEACIÓN Y SISTEMAS
TEL: 3825000 EXT 5594
planeacion.sistemas@camara.gov.co</t>
  </si>
  <si>
    <t>ARRENDAMIENTOS BIENES INMUEBLES</t>
  </si>
  <si>
    <t>MAYO</t>
  </si>
  <si>
    <t>7 MESES</t>
  </si>
  <si>
    <t>CONTRATACIÓN DIRECTA</t>
  </si>
  <si>
    <t>CONTRATACIÓN TIQUETES AÉREOS NACIONALES</t>
  </si>
  <si>
    <t>ENERO</t>
  </si>
  <si>
    <t>11 MESES</t>
  </si>
  <si>
    <t>LICITACIÓN PÚBLICA</t>
  </si>
  <si>
    <t>TIQUETES Y VIÁTICOS AL INTERIOR</t>
  </si>
  <si>
    <t>TIQUETES Y VIÁTICOS AL EXTERIOR</t>
  </si>
  <si>
    <t>COMPRA DE MOBILIARIO</t>
  </si>
  <si>
    <t>71151007
86101703
86101714
86101709
86101705</t>
  </si>
  <si>
    <t>SERVICIO DE CAPACITACIÓN PARA REPRESENTANTES Y FUNCIONARIOS - BIENESTAR SOCIAL</t>
  </si>
  <si>
    <t>MÍNIMA CUANTÍA/ SELECCIÓN ABREVIADA</t>
  </si>
  <si>
    <t>OTROS SERVICIOS PARA CAPACITACIÓN. BIENESTAR SOCIAL Y ESTÍMULOS</t>
  </si>
  <si>
    <t>SUMINISTRO DE GASOLINA</t>
  </si>
  <si>
    <t>44103003
44103005
44103100
14111500
44103112
44121600
44120000
44122000
44121700
44121800
44121900
44122100</t>
  </si>
  <si>
    <t>SUMINISTRO DE TINTAS, CINTAS, TÓNER, PAPELERÍA Y ÚTILES PARA ESCRITORIO</t>
  </si>
  <si>
    <t>JUNIO</t>
  </si>
  <si>
    <t>25172503
25172504</t>
  </si>
  <si>
    <t>SUMINISTRO DE LLANTAS PARA LOS VEHÍCULOS DE LA CORPORACIÓN</t>
  </si>
  <si>
    <t>60121010
49101701
49100000</t>
  </si>
  <si>
    <t>COMPRA DE MEDALLERÍA, PERGAMINOS Y CONDECORACIONES</t>
  </si>
  <si>
    <t>DIANA GARCÍA BAHAMÓN
JEFE OFICINA DE PROTOCOLO
TEL 3825000 EXT. 5709
protocolo@camara.gov.co</t>
  </si>
  <si>
    <t>MANTENIMIENTO DE LAS INSTALACIONES FÍSICAS DEL CONGRESO</t>
  </si>
  <si>
    <t>MANTENIMIENTO DE ASCENSORES EDIFICIO NUEVO Y CAPITOLIO NACIONAL</t>
  </si>
  <si>
    <t>12 MESES</t>
  </si>
  <si>
    <t>73152108
81111812
45111500
45110000</t>
  </si>
  <si>
    <t>MANTENIM PREV/CORRECT SISTEMA SONIDO/GRABACION SALONES ELÍPTICO/BOYACÁ Y COMISIONES.</t>
  </si>
  <si>
    <t>MARZO</t>
  </si>
  <si>
    <t>10 MESES</t>
  </si>
  <si>
    <t>SELECCIÓN ABREVIADA</t>
  </si>
  <si>
    <t>43230000
43231505
43231600
43231508</t>
  </si>
  <si>
    <t>MANTENIMIENTO PROGRAMAS KACTUS Y SEVEN</t>
  </si>
  <si>
    <t>25101801
78181500</t>
  </si>
  <si>
    <t>MANTENIMIENTO PREVENTIVO Y CORRECTIVO DE MOTOCICLETAS.</t>
  </si>
  <si>
    <t>MANTENIMIENTO PREVENTIVO Y CORRECTIVO DE VEHÍCULOS DEL PARQUE AUTOMOTOR</t>
  </si>
  <si>
    <t>SERVICIO DE ASEO INCLUIDO INSUMOS</t>
  </si>
  <si>
    <t>9 MESES</t>
  </si>
  <si>
    <t>SERVICIO DE CAFETERÍA INCLUIDO INSUMOS</t>
  </si>
  <si>
    <t>MANTENIMIENTO DE CAFETERAS</t>
  </si>
  <si>
    <t>2 MESES</t>
  </si>
  <si>
    <t>4 MESES</t>
  </si>
  <si>
    <t>ACARREOS</t>
  </si>
  <si>
    <t>78102203
78102205
78102204</t>
  </si>
  <si>
    <t>FRANQUICIA POSTAL 472</t>
  </si>
  <si>
    <t>LUCY ESPERANZA JIMÉNEZ
COORDINADORA OFICINA DE CORRESPONDENCIA
TEL 3825000 EXT. 3176
esperanza.jimenez@camara.gov.co</t>
  </si>
  <si>
    <t>SUSCRIPCIONES</t>
  </si>
  <si>
    <t>PUBLICACIONES IMPRENTA NACIONAL</t>
  </si>
  <si>
    <t>82121900
82121902</t>
  </si>
  <si>
    <t>EMPASTADAS</t>
  </si>
  <si>
    <t>PUBLICACIÓN AVISOS DE PRENSA</t>
  </si>
  <si>
    <t>MÍNIMA CUANTÍA/CONTATACIÓN DIRECTA</t>
  </si>
  <si>
    <t>84131500
84131501
84131503
84131600
84131517</t>
  </si>
  <si>
    <t>SEGUROS GENERALES</t>
  </si>
  <si>
    <t>6 MESES</t>
  </si>
  <si>
    <t>83101500
83101501</t>
  </si>
  <si>
    <t>ACUEDUCTO, ALCANTARILLADO Y ASEO</t>
  </si>
  <si>
    <t>83101800
83101801
83101802
83101803</t>
  </si>
  <si>
    <t>ENERGÍA</t>
  </si>
  <si>
    <t>TELEFONÍA MÓVIL CELULAR</t>
  </si>
  <si>
    <t>83111701
83111800
83121703
83121200</t>
  </si>
  <si>
    <t>TELÉFONO. FAX Y OTROS</t>
  </si>
  <si>
    <t>CONTRATACIÓN DIRECTA (Convenio interadministrativo)</t>
  </si>
  <si>
    <t>77000000
77100000
77101600
77110000</t>
  </si>
  <si>
    <t>PLAN INSTITUCIONAL DE GESTIÓN AMBIENTAL</t>
  </si>
  <si>
    <t>MARIA CLAUDIA WALTEROS
COORDINADORA PROGRAMA PIGA
TEL 3825000 EXT. 5501
claudia.walteros@camara.gov.co</t>
  </si>
  <si>
    <t>81100000
80000000
93141406
80100000
80121704</t>
  </si>
  <si>
    <t>SERVICIOS PROFESIONALES Y PROFESIONAL ESPECIALIZADOS</t>
  </si>
  <si>
    <t>81100000
80000000
93141506
80100000
80121704</t>
  </si>
  <si>
    <t>SERVICIOS  DE APOYO A LA GESTIÓN</t>
  </si>
  <si>
    <t>80000000
93141506
80100000
80121704</t>
  </si>
  <si>
    <t>PRESTACIÓN DE SERVICIOS TÉCNICOS  UNIDADES DE TRABAJO LEGISLATIVO</t>
  </si>
  <si>
    <t xml:space="preserve"> </t>
  </si>
  <si>
    <t>Revisó modalidad de contratación</t>
  </si>
  <si>
    <t>Jefe División Jurídica</t>
  </si>
  <si>
    <t xml:space="preserve">Aprobado por: </t>
  </si>
  <si>
    <t>CARLOS ALBERTO ARCILA</t>
  </si>
  <si>
    <t>BLANCA EMMA SALAZAR BONILLA</t>
  </si>
  <si>
    <t>ALESAED COSSIO CONTRERAS</t>
  </si>
  <si>
    <t>Jefe División Servicios</t>
  </si>
  <si>
    <t>Jefe Divisón Financiera y Presupuesto</t>
  </si>
  <si>
    <t>Jefe Oficina de Planeación  y Sistemas</t>
  </si>
  <si>
    <t>Jefe  División de Personal</t>
  </si>
  <si>
    <t xml:space="preserve">Revisado por: </t>
  </si>
  <si>
    <t>FANY OTALORA CASTAÑEDA</t>
  </si>
  <si>
    <t>Contador Contratista</t>
  </si>
  <si>
    <t>MANTENIMIENTO PROGRAMAS POWER FILES</t>
  </si>
  <si>
    <t>52131601
52131602
52131603
52131604</t>
  </si>
  <si>
    <t>ADQUISION DE PERSIANAS</t>
  </si>
  <si>
    <t>SUMINISTRO DE ALFOMBRAS</t>
  </si>
  <si>
    <t xml:space="preserve">25173706
30161711
30161713
30161719
30161708
30161709
31201504
</t>
  </si>
  <si>
    <t>PROYECTO DE INVERSIÓN RESTAURACIÓN , RENOVACIÓN DE LAS INSTALACIONES FÍSICAS DE LA CÁMARA DE REPRESENTANTES  CODIGO BPIN  2012011000326</t>
  </si>
  <si>
    <t>AGOSTO</t>
  </si>
  <si>
    <t>3 AÑOS</t>
  </si>
  <si>
    <t>SI</t>
  </si>
  <si>
    <t>PROYECTO DE INVERSIÓN DOTACIÓN DE VEHÍCULOS PARA EL MEJORAMIENTO DE LAS CONDICIONES DE SEGURIDAD Y OPORTUNIDAD EN LOS DESPLAZAMIENTOS DE LA CÁMARA DE REPRESENTANTES  CODIGO BPIN  2010011000062</t>
  </si>
  <si>
    <t>NO</t>
  </si>
  <si>
    <t>PROYECTO DE INVERSIÓN AMPLIACIÓN Y ACTUALIZACIÓN TIC DE LA CÁMARA DE REPRESENTANTES CODIGO BPIN 2012011000273</t>
  </si>
  <si>
    <t>92121801
25101503</t>
  </si>
  <si>
    <t>80111610
47131702
72154000
72121400</t>
  </si>
  <si>
    <t>SUMINISTRTOS ELECTRICOS Y HIDRAULICOS</t>
  </si>
  <si>
    <t>SERVICIO MEDICO HOSPITALARIOS</t>
  </si>
  <si>
    <t>MENOR CUANTÍA</t>
  </si>
  <si>
    <t xml:space="preserve">39121700
39101600
39101900
31211600
31121800
27121800
30162300
31162800
39121700
40151600
31211906
31211904
27111909
31201503
12191602
31211803
11101502
31211501
31211502
27111552
30111601
39111520
39121022
39121032
39101601
39101605
</t>
  </si>
  <si>
    <t>DOTACION DE EQUIPOS E INSUMOS PARA LA BRIGADA DE EMERGENCIA</t>
  </si>
  <si>
    <t>SERVICIOS DE DIAGNOSTICO PARQUE AUTOMOTOR</t>
  </si>
  <si>
    <t>5 MESES</t>
  </si>
  <si>
    <t>46181507
39111610
60131105
43191510
46181604
46181504</t>
  </si>
  <si>
    <t>78131602
80161506
56121805</t>
  </si>
  <si>
    <t>25191838
78181507
80111613</t>
  </si>
  <si>
    <t>43211500
39121000
81111800
43233700
46171600
81111500
81101700</t>
  </si>
  <si>
    <t>MINIMA CUANTÍA</t>
  </si>
  <si>
    <t>72101500
72151200</t>
  </si>
  <si>
    <t>ALEXANDER RINCON HERNANDEZ
JEFE DIVISION DE PERSONAL
TEL 3825000  EXT 5506
personal@camara.gov.co</t>
  </si>
  <si>
    <t>JOSE EDINSON GARCIA GARCIA
JEFE DIVISIÓN JURÍDICA
TEL 3825000 EXT 5520
juridica@camara.gov.co</t>
  </si>
  <si>
    <t>JOSE EDINSON GARCIA GARCIA</t>
  </si>
  <si>
    <t>ALEXANDER RINCON HERNANDEZ</t>
  </si>
  <si>
    <t>APROBADA</t>
  </si>
  <si>
    <t>Licitación pública</t>
  </si>
  <si>
    <t>Recursos del Estado</t>
  </si>
  <si>
    <t>Servicios de Mantenimiento preventivo y correctivo de la planta electrica del Edificio Nuevo del Congreso y del Capitolio Nacional.</t>
  </si>
  <si>
    <t>Servicio de Mantenimiento preventivo y correctivo de las motobombas y los tanques de almacenamiento de agua, ubicadas en el costado sur del Capitolio Nacional.</t>
  </si>
  <si>
    <t>Servicios de Mantenimiento preventivo y correctivo del sistema de aire acondicionado de las comisiones, el centro de computo y el gimnasio de la Cámara de Representantes.</t>
  </si>
  <si>
    <t>11 Meses</t>
  </si>
  <si>
    <t>Instalación y mantenimiento correctivo a los pisos de Madera de las oficinas de los Honorables Representantes y las Comisiones.</t>
  </si>
  <si>
    <t>Compra e instalación de un ascensor nuevo para el costado occidental del Capitolio Nacional.</t>
  </si>
  <si>
    <t>Compra e instalación del pasamanos y el guardaescobas en madera del Salon Boyaca.</t>
  </si>
  <si>
    <t>3 Mes</t>
  </si>
  <si>
    <t>ADMINISTRACIÓN  DE ARCHIVO</t>
  </si>
  <si>
    <t>MIGRACION DE PAGINA WEB</t>
  </si>
  <si>
    <t>7 Meses</t>
  </si>
  <si>
    <t>EQUIPOS DE COMPURO</t>
  </si>
  <si>
    <t>TELEVISORES</t>
  </si>
  <si>
    <t>ARRIENDO SEDE ADMINISTRATIVA</t>
  </si>
  <si>
    <t>ARRENDAMIENTO BODEGA</t>
  </si>
  <si>
    <t>MOBILIARIO</t>
  </si>
  <si>
    <t>ARCHIVADORES</t>
  </si>
  <si>
    <t>PAPELERIA</t>
  </si>
  <si>
    <t>TONER</t>
  </si>
  <si>
    <t>CLARO</t>
  </si>
  <si>
    <t>TIGO</t>
  </si>
  <si>
    <t>MANTENIMIENTO INSTALACIONES FISICAS</t>
  </si>
  <si>
    <t xml:space="preserve">72101506
</t>
  </si>
  <si>
    <t>72101500
72151200
72151800</t>
  </si>
  <si>
    <t>02 de Enero de 2015</t>
  </si>
  <si>
    <t>1 Mes</t>
  </si>
  <si>
    <t>Minima Cuantia</t>
  </si>
  <si>
    <t>División de Servicios</t>
  </si>
  <si>
    <t>Mantenimiento Correctivo de las marquesinas del Capitolio Nacional costado occidental ubicadas en el Salon Eliptico y Boyaca; y el Edificio Nuevo del Congreso costado sur.</t>
  </si>
  <si>
    <t>Pintar y arreglar las puertas de asero inoxidable de los baños del Capitolio Nacional.</t>
  </si>
  <si>
    <t>Comisione puertas de vidrio</t>
  </si>
  <si>
    <t>Compra de 30 sillas</t>
  </si>
  <si>
    <t>Archivadores (4) 3 cuerpos</t>
  </si>
  <si>
    <t>Archivadores (5) 5 cuerpos</t>
  </si>
  <si>
    <t>Folderama (2)</t>
  </si>
  <si>
    <t>SERVICIO DE CAPACITACIÓN PARA REPRESENTANTES Y FUNCIONARIOS</t>
  </si>
  <si>
    <t>DOTACION DE UNIFORMES MEDICOS</t>
  </si>
  <si>
    <t>PROGRAMA DE TELEVISION CAMARA DE REPRESENTANTE</t>
  </si>
  <si>
    <t>SERVICIOS PARA ESTIMULOS FUNCIONARIOS</t>
  </si>
  <si>
    <t>SERVICIOS DE BIENESTAR SOCIAL</t>
  </si>
  <si>
    <t>46181507
39111610</t>
  </si>
  <si>
    <t>SECRETARIA GENERAL
TEL 3825000 EXT. 5144
secretaria.general@gov.co</t>
  </si>
  <si>
    <t>93141506
49161500
49161504</t>
  </si>
  <si>
    <t>SUMINISTRO MATERIALES DE CARNETIZACION</t>
  </si>
  <si>
    <t>OCTUBRE</t>
  </si>
  <si>
    <t>MANTENIMENTO SILLAS DE LA CORPORACION</t>
  </si>
  <si>
    <t>MANTENIMENTO AIRE ACONDICIONADO</t>
  </si>
  <si>
    <t>39121700
39101600
39101900
31211600
31121800
27121800
30162300
31162800
39121700
40151600
31211906
31211904
27111909
31201503
12191602
31211803
11101502
31211501
31211502
27111552
30111601
39111520
39121022
39121032
39101601
39101605</t>
  </si>
  <si>
    <t>COMPRAS DE EQUIPOS TECNOLOGICOS</t>
  </si>
  <si>
    <t>SERVICIOS DE MANTENIMIENTO PREVENTIVO Y CORRECTIVO DE LAS MAQUINAS DE CAFÉ DE JUAN VALDEZ, UBICADAS EN EL SALON ELIPTICO DE LA CÁMARA DE REPRESENTANTES.</t>
  </si>
  <si>
    <t xml:space="preserve">RESTAURACIÓN DE MUEBLES </t>
  </si>
  <si>
    <t>COMPRA DE MOBILIARIO (modulares sede administrativa)</t>
  </si>
  <si>
    <t>VF</t>
  </si>
  <si>
    <t>NA</t>
  </si>
  <si>
    <t>ACUERDO MARCO DE PRECIOS</t>
  </si>
  <si>
    <t>MINIMA CUANTIA</t>
  </si>
  <si>
    <t>RODOLFO ALFONSO CETINA
JEFE DIVISIÓN DE BIENES Y SERVICIOS
TEL 3825554 
servicios@camara.gov.co</t>
  </si>
  <si>
    <t>RODOLFO ALFONSO CETINA</t>
  </si>
  <si>
    <t>MABEL CRISTINA MELO MORENO</t>
  </si>
  <si>
    <t>TOTAL GASTOS GENERALES</t>
  </si>
  <si>
    <t>TOTAL HONORARIOS Y PI</t>
  </si>
  <si>
    <t>TOTAL PAA</t>
  </si>
  <si>
    <t>SUMINISTROS DE INSUMOS PARA MANTENIMIENTO, ELECTRICOS Y HIDRAULICOS</t>
  </si>
  <si>
    <t>MANTENIM PREV/CORRECT SISTEMA SONIDO/GRABACION SALONES ELÍPTICO, BOYACÀ Y COMISIONES.</t>
  </si>
  <si>
    <t>EQUIPO MEDICO Y ODONTOLOGICO</t>
  </si>
  <si>
    <t>IMPLEMENTACIÓN NIIF</t>
  </si>
  <si>
    <t>ACTUALIZACION Y MODERNIZACION DE LA PAGINA WEB</t>
  </si>
  <si>
    <t>43231601
84111501
84111502
84111503
84111505</t>
  </si>
  <si>
    <t>11  MESES</t>
  </si>
  <si>
    <t>43232107
43232408</t>
  </si>
  <si>
    <t xml:space="preserve">Jefe Oficina de Planeación  y Sistemas </t>
  </si>
  <si>
    <t>MARIA CAROLINA CARRILLO SALTAREN</t>
  </si>
  <si>
    <t>Directora Administrativa</t>
  </si>
  <si>
    <t>MARIA DEL CARMEN JIMENEZ RAMIREZ</t>
  </si>
  <si>
    <t>Jefe División Juridica</t>
  </si>
  <si>
    <t>JOHANA ELENA LOPEZ VEGA
JEFE OFICINA DE PROTOCOLO
38255</t>
  </si>
  <si>
    <t>RODOLFO ALFONSO CETINA
JEFE DIVISIÓN SERVICIOS
3825554
rodolfo.alfonso@camara.gov.co</t>
  </si>
  <si>
    <t>MABEL CRISTINA MELO MORENO
JEFE DIVISIÓN FINANCIERA
3825567
mabel.melo@camara.gov.co</t>
  </si>
  <si>
    <t>ALEXANDER RICON HERDANDEZ
JEFE OFICINA PLANEACIÓN Y SISTEMAS
3825595
alexander.rinconh@camara.gov.co</t>
  </si>
  <si>
    <t>DARMI FRANCISCO FUENTES
JEFE OFICINA DE INFORMACIÓN Y PRENSA
3825254
prensa@camara.gov.co</t>
  </si>
  <si>
    <t>MARIA DEL CARMEN  JIMENEZ RAMIREZ
JEFE DIVISIÓN JURIDICA
385521
juridica@camara.gov.co</t>
  </si>
  <si>
    <t>HUMBERTO MARTILLA SERRANO
SECRETARIO GENERAL
3825425
secretaria.general@camara.gov.co</t>
  </si>
  <si>
    <t>VIRGILIO FARFAN ROJAS
JEFE DIVISIÓN DE PERSONAL
3825508
personal@camara.gov.co</t>
  </si>
  <si>
    <t>MARIA CAROLINA CARRILLO SALTAREN
DIRECTORA ADMINISTRATIVA
3825572
direccion.administrativa@camara.gov.co</t>
  </si>
  <si>
    <t>RODOLFO ALFONSO CETINA
JEFE DIVISIÓN SERVICIOS
3825554
rodolfo.alfonso@camara.gov.co
ALEXANDER RICON HERDANDEZ
JEFE OFICINA PLANEACIÓN Y SISTEMAS
3825595
alexander.rinconh@camara.gov.co</t>
  </si>
  <si>
    <t>ACUERDO MARCO DE PRECIOS Y/O SUBASTA INVERSA</t>
  </si>
  <si>
    <t>SELECCIÓN ABREVIADA DE MENOR CUANTIA</t>
  </si>
  <si>
    <t>ACUERDO MARCO DE PRECIOS Y/O LICITACIÓN PÚBLICA</t>
  </si>
  <si>
    <t>SERVICIOS PUBLICOS</t>
  </si>
  <si>
    <t>NOMINA</t>
  </si>
  <si>
    <t>CONCURSO DE MERITOS</t>
  </si>
  <si>
    <t>43211700
44101501
44101503</t>
  </si>
  <si>
    <t>44103003
44103005
44103100
14111500
44103112
44121600
44122000
44121700
44121800
44121900
44122100</t>
  </si>
  <si>
    <t>60121010
49101701
49101704</t>
  </si>
  <si>
    <t>MANTENIMIENTO Y ADECUACIÓN DE UN ESPACIO PARA MANEJO DE LOS DESECHOS- adicion</t>
  </si>
  <si>
    <t>1.5 MESES</t>
  </si>
  <si>
    <t>73152108
81111812
45111501
45111502</t>
  </si>
  <si>
    <t>43231601
43231602
43231505
43231508</t>
  </si>
  <si>
    <t>PROGRAMA DE TELEVISION CAMARA DE REPRESENTANTES</t>
  </si>
  <si>
    <t>83111701
83111800
83121701
83121703</t>
  </si>
  <si>
    <t>77101501
77101503
77101600</t>
  </si>
  <si>
    <t>80161501
80101504
93151501
93151603</t>
  </si>
  <si>
    <t>81101508
80111601
80111604
93141506
80121704</t>
  </si>
  <si>
    <t>ADQUISICION DE BIENES Y SERVICIOS INICIAL</t>
  </si>
  <si>
    <t>SERVICIOS PERSONALES INDIRECTOS INICIAL</t>
  </si>
  <si>
    <t>MABEL CRISTINA MELO MORENO
JEFE DIVISIÓN FINANCIERA
Conmutador 4325100-01-02 Ext 5522
mabel.melo@camara.gov.co</t>
  </si>
  <si>
    <t>ALEXANDER RICON HERDANDEZ
JEFE OFICINA PLANEACIÓN Y SISTEMAS
Conmutador 4325100-01-02 Ext 5595
alexander.rinconh@camara.gov.co</t>
  </si>
  <si>
    <t>RODOLFO ALFONSO CETINA
JEFE DIVISIÓN SERVICIOS
Conmutador 4325100-01-02 Ext 5554
rodolfo.alfonso@camara.gov.co</t>
  </si>
  <si>
    <t>VIRGILIO FARFAN ROJAS
JEFE DIVISIÓN DE PERSONAL
Conmutador 4325100-01-02 Ext 5508
personal@camara.gov.co</t>
  </si>
  <si>
    <t>JOHANA ELENA LOPEZ VEGA
JEFE OFICINA DE PROTOCOLO
Conmutador 4325100-01-02</t>
  </si>
  <si>
    <t>JOSÉ MANUEL MURILLO TRUJILLO
JEFE OFICINA DE INFORMACIÓN Y PRENSA
Conmutador 4325100-01-02 Ext 5254
prensa@camara.gov.co</t>
  </si>
  <si>
    <t>ABRIL</t>
  </si>
  <si>
    <t>8 MESES</t>
  </si>
  <si>
    <t>CONSULTORÍA ESTRATEGIA DE COMUNICACIONES PLAN ESTRATÉGICO DE COMUNICACIONES</t>
  </si>
  <si>
    <t>MARIA DEL CARMEN  JIMENEZ RAMIREZ
JEFE DIVISIÓN JURIDICA
Conmutador 4325100-01-02 Ext 5521
juridica@camara.gov.co</t>
  </si>
  <si>
    <t>HUMBERTO MARTILLA SERRANO
SECRETARIO GENERAL
Conmutador 4325100-01-02 Ext 5144
secretaria.general@camara.gov.co</t>
  </si>
  <si>
    <t>RODOLFO ALFONSO CETINA
JEFE DIVISIÓN SERVICIOS
Conmutador 4325100-01-02 Ext 5554
rodolfo.alfonso@camara.gov.co
ALEXANDER RICON HERDANDEZ
JEFE OFICINA PLANEACIÓN Y SISTEMAS
Conmutador 4325100-01-02 Ext 5595
alexander.rinconh@camara.gov.co</t>
  </si>
  <si>
    <t>MARIA CAROLINA CARRILLO SALTAREN
DIRECTORA ADMINISTRATIVA
Conmutador 4325100-01-02 Ext 5572
direccion.administrativa@camara.gov.co</t>
  </si>
  <si>
    <t>83111800
81161800</t>
  </si>
  <si>
    <t>PROGRAMA DE TELEVISION CAMARA DE REPRESENTANTES -SERVICIO DE ALQUILER DE EQUIPOS</t>
  </si>
  <si>
    <t>ALEXANDER RINCON HERDANDEZ
JEFE OFICINA PLANEACIÓN Y SISTEMAS
Conmutador 4325100-01-02 Ext 5595
alexander.rinconh@camara.gov.co</t>
  </si>
  <si>
    <t>RODOLFO ALFONSO CETINA
JEFE DIVISIÓN SERVICIOS
Conmutador 4325100-01-02 Ext 5554
rodolfo.alfonso@camara.gov.co
ALEXANDER RINCON HERDANDEZ
JEFE OFICINA PLANEACIÓN Y SISTEMAS
Conmutador 4325100-01-02 Ext 5595
alexander.rinconh@camara.gov.co</t>
  </si>
  <si>
    <t>4.5 MESES</t>
  </si>
  <si>
    <t>PROYECTO DE INVERSIÓN MEJORAMIENTO DE LAS CONDICIONES DE SEGURIDAD Y PROTECCIÓN EN LOS DESPLAZAMIENTOS DE LOS REPRESENTANTES A LA CÁMARA</t>
  </si>
  <si>
    <t>7.5 MESES</t>
  </si>
  <si>
    <t>43221506
43221522
43233502
43233503
45111901 
45111902
45121506
56101706
43211501
43211502
43222625
43211506
43211507
26121620
52161520
52161611
43233600
43233700
52161500
72151600
81160000
81111800
81112000</t>
  </si>
  <si>
    <t>PROYECTO DE INVERSIÓN MEJORAMIENTO Y ACTUALIZACIÓN  TECNOLÓGICA DEL SALÓN ELÍPTICO Y DE LAS COMISIONES DE LA CÁMARA DE REPRESENTANTES</t>
  </si>
  <si>
    <t>43233001
43232202
43233415
80101604
80111620
81101500</t>
  </si>
  <si>
    <t>PROYECTO DE INVERSIÓN MEJORAMIENTO DEL SISTEMA DE GESTIÓN DOCUMENTAL Y DE LA INFORMACIÓN EN LA CÁMARA DE REPRESENTANTES</t>
  </si>
  <si>
    <t>CONVENIO DE ASOCIACION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</si>
</sst>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(* #,##0_);_(* \(#,##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&quot;$&quot;\ * #,##0.0_);_(&quot;$&quot;\ * \(#,##0.0\);_(&quot;$&quot;\ * &quot;-&quot;??_);_(@_)"/>
    <numFmt numFmtId="179" formatCode="_([$$-240A]\ * #,##0.00_);_([$$-240A]\ * \(#,##0.00\);_([$$-240A]\ * &quot;-&quot;??_);_(@_)"/>
    <numFmt numFmtId="180" formatCode="[$-240A]dddd\,\ dd&quot; de &quot;mmmm&quot; de &quot;yyyy"/>
    <numFmt numFmtId="181" formatCode="[$-240A]hh:mm:ss\ AM/PM"/>
    <numFmt numFmtId="182" formatCode="&quot;$&quot;\ #,##0.00"/>
    <numFmt numFmtId="183" formatCode="[$-240A]h:mm:ss\ AM/PM"/>
    <numFmt numFmtId="184" formatCode="&quot;$&quot;#,##0.00"/>
    <numFmt numFmtId="185" formatCode="&quot;$&quot;#,##0.0"/>
    <numFmt numFmtId="186" formatCode="&quot;$&quot;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11"/>
      <color indexed="4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9" tint="0.799979984760284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 quotePrefix="1">
      <alignment wrapText="1"/>
    </xf>
    <xf numFmtId="0" fontId="39" fillId="0" borderId="12" xfId="45" applyBorder="1" applyAlignment="1" quotePrefix="1">
      <alignment wrapText="1"/>
    </xf>
    <xf numFmtId="14" fontId="0" fillId="0" borderId="13" xfId="0" applyNumberFormat="1" applyBorder="1" applyAlignment="1">
      <alignment wrapText="1"/>
    </xf>
    <xf numFmtId="0" fontId="49" fillId="0" borderId="0" xfId="0" applyFont="1" applyAlignment="1">
      <alignment/>
    </xf>
    <xf numFmtId="0" fontId="32" fillId="23" borderId="15" xfId="38" applyBorder="1" applyAlignment="1">
      <alignment wrapText="1"/>
    </xf>
    <xf numFmtId="0" fontId="0" fillId="0" borderId="0" xfId="0" applyAlignment="1">
      <alignment/>
    </xf>
    <xf numFmtId="0" fontId="49" fillId="0" borderId="0" xfId="0" applyFont="1" applyAlignment="1">
      <alignment wrapText="1"/>
    </xf>
    <xf numFmtId="0" fontId="32" fillId="23" borderId="14" xfId="38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32" fillId="23" borderId="18" xfId="38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48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3" fontId="2" fillId="0" borderId="0" xfId="48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48" applyNumberFormat="1" applyFont="1" applyFill="1" applyAlignment="1">
      <alignment horizontal="center" vertical="center"/>
    </xf>
    <xf numFmtId="3" fontId="2" fillId="0" borderId="0" xfId="48" applyNumberFormat="1" applyFont="1" applyFill="1" applyAlignment="1">
      <alignment vertical="center"/>
    </xf>
    <xf numFmtId="3" fontId="3" fillId="0" borderId="0" xfId="48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2" fillId="23" borderId="14" xfId="38" applyBorder="1" applyAlignment="1">
      <alignment horizontal="left" vertical="center" wrapText="1"/>
    </xf>
    <xf numFmtId="0" fontId="32" fillId="23" borderId="18" xfId="38" applyBorder="1" applyAlignment="1">
      <alignment vertical="center" wrapText="1"/>
    </xf>
    <xf numFmtId="0" fontId="32" fillId="23" borderId="15" xfId="38" applyBorder="1" applyAlignment="1">
      <alignment vertical="center" wrapText="1"/>
    </xf>
    <xf numFmtId="0" fontId="32" fillId="0" borderId="0" xfId="0" applyFont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5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7" fillId="34" borderId="10" xfId="48" applyNumberFormat="1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50" applyNumberFormat="1" applyFont="1" applyFill="1" applyBorder="1" applyAlignment="1">
      <alignment horizontal="center" wrapText="1"/>
    </xf>
    <xf numFmtId="182" fontId="0" fillId="0" borderId="0" xfId="0" applyNumberFormat="1" applyAlignment="1">
      <alignment wrapText="1"/>
    </xf>
    <xf numFmtId="186" fontId="0" fillId="0" borderId="0" xfId="0" applyNumberFormat="1" applyAlignment="1">
      <alignment wrapText="1"/>
    </xf>
    <xf numFmtId="170" fontId="0" fillId="0" borderId="0" xfId="50" applyFont="1" applyAlignment="1">
      <alignment wrapText="1"/>
    </xf>
    <xf numFmtId="184" fontId="0" fillId="0" borderId="0" xfId="0" applyNumberFormat="1" applyAlignment="1">
      <alignment wrapText="1"/>
    </xf>
    <xf numFmtId="0" fontId="0" fillId="33" borderId="10" xfId="50" applyNumberFormat="1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182" fontId="0" fillId="0" borderId="10" xfId="0" applyNumberFormat="1" applyBorder="1" applyAlignment="1">
      <alignment horizontal="center" wrapText="1"/>
    </xf>
    <xf numFmtId="170" fontId="0" fillId="33" borderId="10" xfId="5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wrapText="1"/>
    </xf>
    <xf numFmtId="170" fontId="0" fillId="33" borderId="21" xfId="50" applyFont="1" applyFill="1" applyBorder="1" applyAlignment="1">
      <alignment horizontal="center" wrapText="1"/>
    </xf>
    <xf numFmtId="182" fontId="0" fillId="33" borderId="10" xfId="5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2" fillId="23" borderId="23" xfId="38" applyBorder="1" applyAlignment="1">
      <alignment horizontal="center" vertical="center" wrapText="1"/>
    </xf>
    <xf numFmtId="0" fontId="32" fillId="23" borderId="24" xfId="38" applyBorder="1" applyAlignment="1">
      <alignment horizontal="center" vertical="center" wrapText="1"/>
    </xf>
    <xf numFmtId="0" fontId="32" fillId="23" borderId="25" xfId="38" applyBorder="1" applyAlignment="1">
      <alignment horizontal="center" vertical="center" wrapText="1"/>
    </xf>
    <xf numFmtId="170" fontId="0" fillId="0" borderId="0" xfId="50" applyFont="1" applyAlignment="1">
      <alignment/>
    </xf>
    <xf numFmtId="172" fontId="27" fillId="0" borderId="10" xfId="50" applyNumberFormat="1" applyFont="1" applyFill="1" applyBorder="1" applyAlignment="1">
      <alignment horizontal="center" vertical="center" wrapText="1"/>
    </xf>
    <xf numFmtId="172" fontId="27" fillId="0" borderId="10" xfId="5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6" fillId="0" borderId="0" xfId="48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73" fontId="6" fillId="0" borderId="0" xfId="48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72" fontId="27" fillId="0" borderId="18" xfId="5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2" fontId="27" fillId="34" borderId="10" xfId="50" applyNumberFormat="1" applyFont="1" applyFill="1" applyBorder="1" applyAlignment="1">
      <alignment horizontal="center" vertical="center" wrapText="1"/>
    </xf>
    <xf numFmtId="172" fontId="27" fillId="0" borderId="0" xfId="5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 wrapText="1"/>
    </xf>
    <xf numFmtId="170" fontId="0" fillId="0" borderId="0" xfId="50" applyFont="1" applyAlignment="1">
      <alignment wrapText="1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 quotePrefix="1">
      <alignment wrapText="1"/>
    </xf>
    <xf numFmtId="0" fontId="39" fillId="34" borderId="12" xfId="45" applyFill="1" applyBorder="1" applyAlignment="1" quotePrefix="1">
      <alignment wrapText="1"/>
    </xf>
    <xf numFmtId="172" fontId="0" fillId="34" borderId="12" xfId="0" applyNumberFormat="1" applyFill="1" applyBorder="1" applyAlignment="1">
      <alignment wrapText="1"/>
    </xf>
    <xf numFmtId="14" fontId="0" fillId="34" borderId="13" xfId="0" applyNumberFormat="1" applyFill="1" applyBorder="1" applyAlignment="1">
      <alignment wrapText="1"/>
    </xf>
    <xf numFmtId="0" fontId="0" fillId="34" borderId="18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wrapText="1"/>
    </xf>
    <xf numFmtId="0" fontId="0" fillId="34" borderId="15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2" fontId="0" fillId="34" borderId="0" xfId="50" applyNumberFormat="1" applyFont="1" applyFill="1" applyAlignment="1">
      <alignment wrapText="1"/>
    </xf>
    <xf numFmtId="172" fontId="0" fillId="0" borderId="0" xfId="0" applyNumberFormat="1" applyAlignment="1">
      <alignment wrapText="1"/>
    </xf>
    <xf numFmtId="172" fontId="0" fillId="34" borderId="12" xfId="0" applyNumberFormat="1" applyFill="1" applyBorder="1" applyAlignment="1">
      <alignment vertical="center" wrapText="1"/>
    </xf>
    <xf numFmtId="172" fontId="0" fillId="34" borderId="12" xfId="0" applyNumberFormat="1" applyFill="1" applyBorder="1" applyAlignment="1">
      <alignment horizontal="right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172" fontId="28" fillId="35" borderId="10" xfId="50" applyNumberFormat="1" applyFont="1" applyFill="1" applyBorder="1" applyAlignment="1">
      <alignment horizontal="center" vertical="center" wrapText="1"/>
    </xf>
    <xf numFmtId="172" fontId="28" fillId="35" borderId="0" xfId="5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left" vertical="top" wrapText="1"/>
    </xf>
    <xf numFmtId="0" fontId="32" fillId="23" borderId="28" xfId="38" applyBorder="1" applyAlignment="1">
      <alignment horizontal="center" vertical="center" wrapText="1"/>
    </xf>
    <xf numFmtId="172" fontId="27" fillId="0" borderId="29" xfId="5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72" fontId="28" fillId="0" borderId="0" xfId="50" applyNumberFormat="1" applyFont="1" applyFill="1" applyBorder="1" applyAlignment="1">
      <alignment horizontal="center" vertical="center" wrapText="1"/>
    </xf>
    <xf numFmtId="170" fontId="0" fillId="0" borderId="0" xfId="50" applyFont="1" applyAlignment="1">
      <alignment wrapText="1"/>
    </xf>
    <xf numFmtId="170" fontId="0" fillId="0" borderId="0" xfId="50" applyFont="1" applyFill="1" applyAlignment="1">
      <alignment wrapText="1"/>
    </xf>
    <xf numFmtId="0" fontId="27" fillId="0" borderId="0" xfId="0" applyFont="1" applyAlignment="1">
      <alignment vertical="center" wrapText="1"/>
    </xf>
    <xf numFmtId="0" fontId="28" fillId="34" borderId="0" xfId="0" applyFont="1" applyFill="1" applyAlignment="1">
      <alignment horizontal="left" vertical="center"/>
    </xf>
    <xf numFmtId="172" fontId="49" fillId="35" borderId="3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72" fontId="0" fillId="34" borderId="29" xfId="50" applyNumberFormat="1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 wrapText="1"/>
    </xf>
    <xf numFmtId="0" fontId="49" fillId="35" borderId="39" xfId="0" applyFont="1" applyFill="1" applyBorder="1" applyAlignment="1">
      <alignment horizontal="center" vertical="center" wrapText="1"/>
    </xf>
    <xf numFmtId="0" fontId="49" fillId="35" borderId="29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173" fontId="0" fillId="0" borderId="0" xfId="48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23" borderId="14" xfId="38" applyBorder="1" applyAlignment="1">
      <alignment horizontal="center" vertical="center" wrapText="1"/>
    </xf>
    <xf numFmtId="0" fontId="32" fillId="23" borderId="18" xfId="38" applyBorder="1" applyAlignment="1">
      <alignment horizontal="center" vertical="center" wrapText="1"/>
    </xf>
    <xf numFmtId="0" fontId="32" fillId="23" borderId="15" xfId="38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73" fontId="50" fillId="0" borderId="0" xfId="48" applyNumberFormat="1" applyFont="1" applyAlignment="1">
      <alignment vertical="center"/>
    </xf>
    <xf numFmtId="173" fontId="0" fillId="0" borderId="0" xfId="48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7" fillId="0" borderId="0" xfId="0" applyFont="1" applyFill="1" applyAlignment="1">
      <alignment wrapText="1"/>
    </xf>
    <xf numFmtId="0" fontId="27" fillId="0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72" fontId="27" fillId="0" borderId="0" xfId="0" applyNumberFormat="1" applyFont="1" applyFill="1" applyAlignment="1">
      <alignment wrapText="1"/>
    </xf>
    <xf numFmtId="173" fontId="27" fillId="0" borderId="0" xfId="48" applyNumberFormat="1" applyFont="1" applyAlignment="1">
      <alignment vertical="center" wrapText="1"/>
    </xf>
    <xf numFmtId="0" fontId="27" fillId="0" borderId="0" xfId="0" applyFont="1" applyAlignment="1">
      <alignment wrapText="1"/>
    </xf>
    <xf numFmtId="173" fontId="0" fillId="34" borderId="0" xfId="48" applyNumberFormat="1" applyFont="1" applyFill="1" applyAlignment="1">
      <alignment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72" fontId="27" fillId="0" borderId="17" xfId="5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3" fontId="6" fillId="0" borderId="0" xfId="48" applyNumberFormat="1" applyFont="1" applyAlignment="1">
      <alignment vertical="center"/>
    </xf>
    <xf numFmtId="173" fontId="2" fillId="0" borderId="0" xfId="48" applyNumberFormat="1" applyFont="1" applyAlignment="1">
      <alignment vertical="center"/>
    </xf>
    <xf numFmtId="170" fontId="0" fillId="0" borderId="0" xfId="50" applyFont="1" applyFill="1" applyAlignment="1">
      <alignment vertical="center" wrapText="1"/>
    </xf>
    <xf numFmtId="173" fontId="27" fillId="0" borderId="0" xfId="48" applyNumberFormat="1" applyFont="1" applyFill="1" applyAlignment="1">
      <alignment vertical="center" wrapText="1"/>
    </xf>
    <xf numFmtId="173" fontId="27" fillId="33" borderId="0" xfId="48" applyNumberFormat="1" applyFont="1" applyFill="1" applyAlignment="1">
      <alignment vertical="center" wrapText="1"/>
    </xf>
    <xf numFmtId="170" fontId="27" fillId="0" borderId="0" xfId="50" applyFont="1" applyFill="1" applyAlignment="1">
      <alignment vertical="center" wrapText="1"/>
    </xf>
    <xf numFmtId="173" fontId="27" fillId="34" borderId="0" xfId="48" applyNumberFormat="1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173" fontId="30" fillId="0" borderId="0" xfId="48" applyNumberFormat="1" applyFont="1" applyAlignment="1">
      <alignment vertical="center"/>
    </xf>
    <xf numFmtId="173" fontId="51" fillId="0" borderId="0" xfId="48" applyNumberFormat="1" applyFont="1" applyAlignment="1">
      <alignment vertical="center" wrapText="1"/>
    </xf>
    <xf numFmtId="173" fontId="51" fillId="33" borderId="0" xfId="48" applyNumberFormat="1" applyFont="1" applyFill="1" applyAlignment="1">
      <alignment vertical="center" wrapText="1"/>
    </xf>
    <xf numFmtId="172" fontId="27" fillId="34" borderId="10" xfId="50" applyNumberFormat="1" applyFont="1" applyFill="1" applyBorder="1" applyAlignment="1">
      <alignment horizontal="center" vertical="center"/>
    </xf>
    <xf numFmtId="172" fontId="28" fillId="34" borderId="10" xfId="50" applyNumberFormat="1" applyFont="1" applyFill="1" applyBorder="1" applyAlignment="1">
      <alignment horizontal="center" vertical="center" wrapText="1"/>
    </xf>
    <xf numFmtId="172" fontId="27" fillId="34" borderId="17" xfId="50" applyNumberFormat="1" applyFont="1" applyFill="1" applyBorder="1" applyAlignment="1">
      <alignment horizontal="center" vertical="center" wrapText="1"/>
    </xf>
    <xf numFmtId="0" fontId="49" fillId="0" borderId="40" xfId="0" applyFont="1" applyBorder="1" applyAlignment="1">
      <alignment/>
    </xf>
    <xf numFmtId="0" fontId="0" fillId="34" borderId="41" xfId="0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49" fillId="0" borderId="26" xfId="0" applyFont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34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2" fontId="27" fillId="34" borderId="21" xfId="50" applyNumberFormat="1" applyFont="1" applyFill="1" applyBorder="1" applyAlignment="1">
      <alignment horizontal="center" vertical="center" wrapText="1"/>
    </xf>
    <xf numFmtId="172" fontId="27" fillId="0" borderId="21" xfId="5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95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2715875" y="583787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</xdr:row>
      <xdr:rowOff>190500</xdr:rowOff>
    </xdr:from>
    <xdr:to>
      <xdr:col>11</xdr:col>
      <xdr:colOff>3086100</xdr:colOff>
      <xdr:row>8</xdr:row>
      <xdr:rowOff>419100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02150" y="762000"/>
          <a:ext cx="3086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89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2715875" y="572071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</xdr:row>
      <xdr:rowOff>190500</xdr:rowOff>
    </xdr:from>
    <xdr:to>
      <xdr:col>11</xdr:col>
      <xdr:colOff>3086100</xdr:colOff>
      <xdr:row>8</xdr:row>
      <xdr:rowOff>419100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92600" y="762000"/>
          <a:ext cx="3086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89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1534775" y="572071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161925</xdr:colOff>
      <xdr:row>4</xdr:row>
      <xdr:rowOff>0</xdr:rowOff>
    </xdr:from>
    <xdr:to>
      <xdr:col>11</xdr:col>
      <xdr:colOff>2133600</xdr:colOff>
      <xdr:row>8</xdr:row>
      <xdr:rowOff>962025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771525"/>
          <a:ext cx="3086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91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1534775" y="587692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161925</xdr:colOff>
      <xdr:row>4</xdr:row>
      <xdr:rowOff>0</xdr:rowOff>
    </xdr:from>
    <xdr:to>
      <xdr:col>11</xdr:col>
      <xdr:colOff>2133600</xdr:colOff>
      <xdr:row>8</xdr:row>
      <xdr:rowOff>962025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771525"/>
          <a:ext cx="3086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92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1534775" y="6058852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161925</xdr:colOff>
      <xdr:row>4</xdr:row>
      <xdr:rowOff>0</xdr:rowOff>
    </xdr:from>
    <xdr:to>
      <xdr:col>11</xdr:col>
      <xdr:colOff>2133600</xdr:colOff>
      <xdr:row>8</xdr:row>
      <xdr:rowOff>962025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771525"/>
          <a:ext cx="3086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1257300</xdr:colOff>
      <xdr:row>95</xdr:row>
      <xdr:rowOff>76200</xdr:rowOff>
    </xdr:from>
    <xdr:ext cx="9144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1534775" y="6572250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161925</xdr:colOff>
      <xdr:row>4</xdr:row>
      <xdr:rowOff>0</xdr:rowOff>
    </xdr:from>
    <xdr:to>
      <xdr:col>11</xdr:col>
      <xdr:colOff>2133600</xdr:colOff>
      <xdr:row>8</xdr:row>
      <xdr:rowOff>962025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0" y="781050"/>
          <a:ext cx="3086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0"/>
  <sheetViews>
    <sheetView zoomScale="60" zoomScaleNormal="60" zoomScalePageLayoutView="80" workbookViewId="0" topLeftCell="A42">
      <selection activeCell="L52" sqref="L52"/>
    </sheetView>
  </sheetViews>
  <sheetFormatPr defaultColWidth="11.42187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5.140625" style="1" customWidth="1"/>
    <col min="5" max="5" width="14.00390625" style="1" customWidth="1"/>
    <col min="6" max="6" width="15.7109375" style="1" customWidth="1"/>
    <col min="7" max="7" width="17.00390625" style="1" customWidth="1"/>
    <col min="8" max="8" width="25.57421875" style="1" bestFit="1" customWidth="1"/>
    <col min="9" max="9" width="16.421875" style="1" customWidth="1"/>
    <col min="10" max="10" width="15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12.28125" style="1" bestFit="1" customWidth="1"/>
    <col min="15" max="15" width="13.00390625" style="1" bestFit="1" customWidth="1"/>
    <col min="16" max="16" width="12.28125" style="1" bestFit="1" customWidth="1"/>
    <col min="17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148" t="s">
        <v>27</v>
      </c>
      <c r="G5" s="149"/>
      <c r="H5" s="149"/>
      <c r="I5" s="150"/>
    </row>
    <row r="6" spans="2:9" ht="15">
      <c r="B6" s="3" t="s">
        <v>2</v>
      </c>
      <c r="C6" s="4" t="s">
        <v>30</v>
      </c>
      <c r="F6" s="151"/>
      <c r="G6" s="152"/>
      <c r="H6" s="152"/>
      <c r="I6" s="153"/>
    </row>
    <row r="7" spans="2:9" ht="15">
      <c r="B7" s="3" t="s">
        <v>3</v>
      </c>
      <c r="C7" s="8">
        <v>3825000</v>
      </c>
      <c r="F7" s="151"/>
      <c r="G7" s="152"/>
      <c r="H7" s="152"/>
      <c r="I7" s="153"/>
    </row>
    <row r="8" spans="2:9" ht="15">
      <c r="B8" s="3" t="s">
        <v>16</v>
      </c>
      <c r="C8" s="9" t="s">
        <v>31</v>
      </c>
      <c r="F8" s="151"/>
      <c r="G8" s="152"/>
      <c r="H8" s="152"/>
      <c r="I8" s="153"/>
    </row>
    <row r="9" spans="2:9" ht="165">
      <c r="B9" s="3" t="s">
        <v>19</v>
      </c>
      <c r="C9" s="4" t="s">
        <v>32</v>
      </c>
      <c r="F9" s="154"/>
      <c r="G9" s="155"/>
      <c r="H9" s="155"/>
      <c r="I9" s="156"/>
    </row>
    <row r="10" spans="2:9" ht="45">
      <c r="B10" s="3" t="s">
        <v>4</v>
      </c>
      <c r="C10" s="4" t="s">
        <v>33</v>
      </c>
      <c r="F10" s="20"/>
      <c r="G10" s="20"/>
      <c r="H10" s="20"/>
      <c r="I10" s="20"/>
    </row>
    <row r="11" spans="2:9" ht="60">
      <c r="B11" s="3" t="s">
        <v>5</v>
      </c>
      <c r="C11" s="4" t="s">
        <v>34</v>
      </c>
      <c r="F11" s="148" t="s">
        <v>26</v>
      </c>
      <c r="G11" s="149"/>
      <c r="H11" s="149"/>
      <c r="I11" s="150"/>
    </row>
    <row r="12" spans="2:9" ht="15">
      <c r="B12" s="3" t="s">
        <v>23</v>
      </c>
      <c r="C12" s="19">
        <v>29435000000</v>
      </c>
      <c r="F12" s="151"/>
      <c r="G12" s="152"/>
      <c r="H12" s="152"/>
      <c r="I12" s="153"/>
    </row>
    <row r="13" spans="2:9" ht="30">
      <c r="B13" s="3" t="s">
        <v>24</v>
      </c>
      <c r="C13" s="19">
        <v>400400000</v>
      </c>
      <c r="F13" s="151"/>
      <c r="G13" s="152"/>
      <c r="H13" s="152"/>
      <c r="I13" s="153"/>
    </row>
    <row r="14" spans="2:9" ht="30">
      <c r="B14" s="3" t="s">
        <v>25</v>
      </c>
      <c r="C14" s="19">
        <v>40040000</v>
      </c>
      <c r="F14" s="151"/>
      <c r="G14" s="152"/>
      <c r="H14" s="152"/>
      <c r="I14" s="153"/>
    </row>
    <row r="15" spans="2:9" ht="30.75" thickBot="1">
      <c r="B15" s="16" t="s">
        <v>18</v>
      </c>
      <c r="C15" s="10">
        <v>41772</v>
      </c>
      <c r="F15" s="154"/>
      <c r="G15" s="155"/>
      <c r="H15" s="155"/>
      <c r="I15" s="156"/>
    </row>
    <row r="17" ht="15.75" thickBot="1">
      <c r="B17" s="11" t="s">
        <v>15</v>
      </c>
    </row>
    <row r="18" spans="2:12" ht="75" customHeight="1">
      <c r="B18" s="38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40" t="s">
        <v>14</v>
      </c>
    </row>
    <row r="19" spans="2:12" ht="60">
      <c r="B19" s="46" t="s">
        <v>35</v>
      </c>
      <c r="C19" s="43" t="s">
        <v>36</v>
      </c>
      <c r="D19" s="43" t="s">
        <v>37</v>
      </c>
      <c r="E19" s="43" t="s">
        <v>38</v>
      </c>
      <c r="F19" s="43" t="s">
        <v>39</v>
      </c>
      <c r="G19" s="43" t="s">
        <v>40</v>
      </c>
      <c r="H19" s="43">
        <v>1650000</v>
      </c>
      <c r="I19" s="43">
        <f>+H19</f>
        <v>1650000</v>
      </c>
      <c r="J19" s="43" t="s">
        <v>41</v>
      </c>
      <c r="K19" s="43" t="s">
        <v>41</v>
      </c>
      <c r="L19" s="47" t="s">
        <v>42</v>
      </c>
    </row>
    <row r="20" spans="2:12" ht="60">
      <c r="B20" s="61" t="s">
        <v>43</v>
      </c>
      <c r="C20" s="62" t="s">
        <v>44</v>
      </c>
      <c r="D20" s="62" t="s">
        <v>45</v>
      </c>
      <c r="E20" s="62" t="s">
        <v>51</v>
      </c>
      <c r="F20" s="62" t="s">
        <v>47</v>
      </c>
      <c r="G20" s="62" t="s">
        <v>40</v>
      </c>
      <c r="H20" s="62">
        <v>1767100000</v>
      </c>
      <c r="I20" s="62">
        <f aca="true" t="shared" si="0" ref="I20:I73">+H20</f>
        <v>1767100000</v>
      </c>
      <c r="J20" s="62" t="s">
        <v>41</v>
      </c>
      <c r="K20" s="62" t="s">
        <v>41</v>
      </c>
      <c r="L20" s="63" t="s">
        <v>48</v>
      </c>
    </row>
    <row r="21" spans="2:12" ht="60">
      <c r="B21" s="46">
        <v>80131500</v>
      </c>
      <c r="C21" s="43" t="s">
        <v>49</v>
      </c>
      <c r="D21" s="43" t="s">
        <v>54</v>
      </c>
      <c r="E21" s="43" t="s">
        <v>75</v>
      </c>
      <c r="F21" s="43" t="s">
        <v>52</v>
      </c>
      <c r="G21" s="43" t="s">
        <v>40</v>
      </c>
      <c r="H21" s="60">
        <v>672709572</v>
      </c>
      <c r="I21" s="43">
        <f t="shared" si="0"/>
        <v>672709572</v>
      </c>
      <c r="J21" s="43" t="s">
        <v>41</v>
      </c>
      <c r="K21" s="43" t="s">
        <v>41</v>
      </c>
      <c r="L21" s="47" t="s">
        <v>34</v>
      </c>
    </row>
    <row r="22" spans="2:12" ht="60">
      <c r="B22" s="46">
        <v>90121502</v>
      </c>
      <c r="C22" s="43" t="s">
        <v>53</v>
      </c>
      <c r="D22" s="43" t="s">
        <v>45</v>
      </c>
      <c r="E22" s="43" t="s">
        <v>75</v>
      </c>
      <c r="F22" s="43" t="s">
        <v>56</v>
      </c>
      <c r="G22" s="43" t="s">
        <v>40</v>
      </c>
      <c r="H22" s="58">
        <v>7804993911</v>
      </c>
      <c r="I22" s="43">
        <f t="shared" si="0"/>
        <v>7804993911</v>
      </c>
      <c r="J22" s="43" t="s">
        <v>41</v>
      </c>
      <c r="K22" s="43" t="s">
        <v>41</v>
      </c>
      <c r="L22" s="47" t="s">
        <v>34</v>
      </c>
    </row>
    <row r="23" spans="2:12" ht="60">
      <c r="B23" s="46">
        <v>90121502</v>
      </c>
      <c r="C23" s="43" t="s">
        <v>57</v>
      </c>
      <c r="D23" s="43" t="s">
        <v>54</v>
      </c>
      <c r="E23" s="43" t="s">
        <v>55</v>
      </c>
      <c r="F23" s="43" t="s">
        <v>56</v>
      </c>
      <c r="G23" s="43" t="s">
        <v>40</v>
      </c>
      <c r="H23" s="59">
        <v>30000000</v>
      </c>
      <c r="I23" s="43">
        <f t="shared" si="0"/>
        <v>30000000</v>
      </c>
      <c r="J23" s="43" t="s">
        <v>41</v>
      </c>
      <c r="K23" s="43" t="s">
        <v>41</v>
      </c>
      <c r="L23" s="47" t="s">
        <v>34</v>
      </c>
    </row>
    <row r="24" spans="2:12" ht="60">
      <c r="B24" s="46">
        <v>90121502</v>
      </c>
      <c r="C24" s="43" t="s">
        <v>58</v>
      </c>
      <c r="D24" s="43" t="s">
        <v>54</v>
      </c>
      <c r="E24" s="43" t="s">
        <v>55</v>
      </c>
      <c r="F24" s="43" t="s">
        <v>56</v>
      </c>
      <c r="G24" s="43" t="s">
        <v>40</v>
      </c>
      <c r="H24" s="60">
        <v>50000000</v>
      </c>
      <c r="I24" s="43">
        <f t="shared" si="0"/>
        <v>50000000</v>
      </c>
      <c r="J24" s="43" t="s">
        <v>41</v>
      </c>
      <c r="K24" s="43" t="s">
        <v>41</v>
      </c>
      <c r="L24" s="47" t="s">
        <v>34</v>
      </c>
    </row>
    <row r="25" spans="2:12" ht="60">
      <c r="B25" s="46">
        <v>56101700</v>
      </c>
      <c r="C25" s="43" t="s">
        <v>59</v>
      </c>
      <c r="D25" s="43" t="s">
        <v>45</v>
      </c>
      <c r="E25" s="43" t="s">
        <v>55</v>
      </c>
      <c r="F25" s="43" t="s">
        <v>47</v>
      </c>
      <c r="G25" s="43" t="s">
        <v>40</v>
      </c>
      <c r="H25" s="43">
        <v>1000000000</v>
      </c>
      <c r="I25" s="43">
        <f t="shared" si="0"/>
        <v>1000000000</v>
      </c>
      <c r="J25" s="43" t="s">
        <v>41</v>
      </c>
      <c r="K25" s="43" t="s">
        <v>41</v>
      </c>
      <c r="L25" s="47" t="s">
        <v>34</v>
      </c>
    </row>
    <row r="26" spans="2:12" ht="75">
      <c r="B26" s="46" t="s">
        <v>60</v>
      </c>
      <c r="C26" s="43" t="s">
        <v>61</v>
      </c>
      <c r="D26" s="43" t="s">
        <v>45</v>
      </c>
      <c r="E26" s="43" t="s">
        <v>55</v>
      </c>
      <c r="F26" s="43" t="s">
        <v>62</v>
      </c>
      <c r="G26" s="43" t="s">
        <v>40</v>
      </c>
      <c r="H26" s="43">
        <v>200000000</v>
      </c>
      <c r="I26" s="43">
        <f t="shared" si="0"/>
        <v>200000000</v>
      </c>
      <c r="J26" s="43" t="s">
        <v>41</v>
      </c>
      <c r="K26" s="43" t="s">
        <v>41</v>
      </c>
      <c r="L26" s="44" t="s">
        <v>163</v>
      </c>
    </row>
    <row r="27" spans="2:12" ht="60">
      <c r="B27" s="46">
        <v>93141506</v>
      </c>
      <c r="C27" s="43" t="s">
        <v>63</v>
      </c>
      <c r="D27" s="43" t="s">
        <v>45</v>
      </c>
      <c r="E27" s="43" t="s">
        <v>55</v>
      </c>
      <c r="F27" s="43" t="s">
        <v>62</v>
      </c>
      <c r="G27" s="43" t="s">
        <v>40</v>
      </c>
      <c r="H27" s="43">
        <v>100000000</v>
      </c>
      <c r="I27" s="43">
        <f t="shared" si="0"/>
        <v>100000000</v>
      </c>
      <c r="J27" s="43" t="s">
        <v>41</v>
      </c>
      <c r="K27" s="43" t="s">
        <v>41</v>
      </c>
      <c r="L27" s="44" t="s">
        <v>163</v>
      </c>
    </row>
    <row r="28" spans="2:12" ht="60">
      <c r="B28" s="46">
        <v>15101506</v>
      </c>
      <c r="C28" s="43" t="s">
        <v>64</v>
      </c>
      <c r="D28" s="43" t="s">
        <v>54</v>
      </c>
      <c r="E28" s="43" t="s">
        <v>75</v>
      </c>
      <c r="F28" s="43" t="s">
        <v>62</v>
      </c>
      <c r="G28" s="43" t="s">
        <v>40</v>
      </c>
      <c r="H28" s="43">
        <v>27000000</v>
      </c>
      <c r="I28" s="43">
        <f t="shared" si="0"/>
        <v>27000000</v>
      </c>
      <c r="J28" s="43" t="s">
        <v>41</v>
      </c>
      <c r="K28" s="43" t="s">
        <v>41</v>
      </c>
      <c r="L28" s="47" t="s">
        <v>34</v>
      </c>
    </row>
    <row r="29" spans="2:12" ht="180">
      <c r="B29" s="46" t="s">
        <v>65</v>
      </c>
      <c r="C29" s="43" t="s">
        <v>66</v>
      </c>
      <c r="D29" s="43" t="s">
        <v>54</v>
      </c>
      <c r="E29" s="2" t="s">
        <v>75</v>
      </c>
      <c r="F29" s="43" t="s">
        <v>168</v>
      </c>
      <c r="G29" s="43" t="s">
        <v>169</v>
      </c>
      <c r="H29" s="58">
        <v>700000000</v>
      </c>
      <c r="I29" s="58">
        <f>+H29</f>
        <v>700000000</v>
      </c>
      <c r="J29" s="43" t="s">
        <v>41</v>
      </c>
      <c r="K29" s="43" t="s">
        <v>41</v>
      </c>
      <c r="L29" s="47" t="s">
        <v>34</v>
      </c>
    </row>
    <row r="30" spans="2:12" ht="60">
      <c r="B30" s="46" t="s">
        <v>68</v>
      </c>
      <c r="C30" s="43" t="s">
        <v>69</v>
      </c>
      <c r="D30" s="43" t="s">
        <v>78</v>
      </c>
      <c r="E30" s="43" t="s">
        <v>156</v>
      </c>
      <c r="F30" s="43" t="s">
        <v>47</v>
      </c>
      <c r="G30" s="43" t="s">
        <v>40</v>
      </c>
      <c r="H30" s="43">
        <v>70000000</v>
      </c>
      <c r="I30" s="43">
        <f t="shared" si="0"/>
        <v>70000000</v>
      </c>
      <c r="J30" s="43" t="s">
        <v>41</v>
      </c>
      <c r="K30" s="43" t="s">
        <v>41</v>
      </c>
      <c r="L30" s="47" t="s">
        <v>34</v>
      </c>
    </row>
    <row r="31" spans="2:15" ht="60">
      <c r="B31" s="46" t="s">
        <v>70</v>
      </c>
      <c r="C31" s="43" t="s">
        <v>71</v>
      </c>
      <c r="D31" s="43" t="s">
        <v>45</v>
      </c>
      <c r="E31" s="43" t="s">
        <v>51</v>
      </c>
      <c r="F31" s="43" t="s">
        <v>39</v>
      </c>
      <c r="G31" s="43" t="s">
        <v>40</v>
      </c>
      <c r="H31" s="43">
        <v>10000000</v>
      </c>
      <c r="I31" s="43">
        <f t="shared" si="0"/>
        <v>10000000</v>
      </c>
      <c r="J31" s="43" t="s">
        <v>41</v>
      </c>
      <c r="K31" s="43" t="s">
        <v>41</v>
      </c>
      <c r="L31" s="47" t="s">
        <v>72</v>
      </c>
      <c r="O31" s="49"/>
    </row>
    <row r="32" spans="2:15" ht="60">
      <c r="B32" s="46" t="s">
        <v>162</v>
      </c>
      <c r="C32" s="43" t="s">
        <v>73</v>
      </c>
      <c r="D32" s="43" t="s">
        <v>45</v>
      </c>
      <c r="E32" s="43" t="s">
        <v>55</v>
      </c>
      <c r="F32" s="43" t="s">
        <v>62</v>
      </c>
      <c r="G32" s="43" t="s">
        <v>40</v>
      </c>
      <c r="H32" s="43">
        <v>450000000</v>
      </c>
      <c r="I32" s="43">
        <f t="shared" si="0"/>
        <v>450000000</v>
      </c>
      <c r="J32" s="43" t="s">
        <v>41</v>
      </c>
      <c r="K32" s="43" t="s">
        <v>41</v>
      </c>
      <c r="L32" s="47" t="s">
        <v>34</v>
      </c>
      <c r="N32" s="50"/>
      <c r="O32" s="50"/>
    </row>
    <row r="33" spans="2:12" ht="60">
      <c r="B33" s="46">
        <v>72101506</v>
      </c>
      <c r="C33" s="43" t="s">
        <v>74</v>
      </c>
      <c r="D33" s="43" t="s">
        <v>54</v>
      </c>
      <c r="E33" s="43" t="s">
        <v>75</v>
      </c>
      <c r="F33" s="43" t="s">
        <v>52</v>
      </c>
      <c r="G33" s="43" t="s">
        <v>40</v>
      </c>
      <c r="H33" s="43">
        <v>46000000</v>
      </c>
      <c r="I33" s="43">
        <f t="shared" si="0"/>
        <v>46000000</v>
      </c>
      <c r="J33" s="43" t="s">
        <v>41</v>
      </c>
      <c r="K33" s="43" t="s">
        <v>41</v>
      </c>
      <c r="L33" s="47" t="s">
        <v>34</v>
      </c>
    </row>
    <row r="34" spans="2:15" ht="60">
      <c r="B34" s="46" t="s">
        <v>76</v>
      </c>
      <c r="C34" s="43" t="s">
        <v>77</v>
      </c>
      <c r="D34" s="43" t="s">
        <v>78</v>
      </c>
      <c r="E34" s="43" t="s">
        <v>79</v>
      </c>
      <c r="F34" s="43" t="s">
        <v>80</v>
      </c>
      <c r="G34" s="43" t="s">
        <v>40</v>
      </c>
      <c r="H34" s="43">
        <v>350000000</v>
      </c>
      <c r="I34" s="43">
        <f t="shared" si="0"/>
        <v>350000000</v>
      </c>
      <c r="J34" s="43" t="s">
        <v>41</v>
      </c>
      <c r="K34" s="43" t="s">
        <v>41</v>
      </c>
      <c r="L34" s="47" t="s">
        <v>34</v>
      </c>
      <c r="O34" s="50"/>
    </row>
    <row r="35" spans="2:12" ht="60">
      <c r="B35" s="46" t="s">
        <v>81</v>
      </c>
      <c r="C35" s="43" t="s">
        <v>82</v>
      </c>
      <c r="D35" s="43" t="s">
        <v>54</v>
      </c>
      <c r="E35" s="43" t="s">
        <v>75</v>
      </c>
      <c r="F35" s="43" t="s">
        <v>52</v>
      </c>
      <c r="G35" s="43" t="s">
        <v>40</v>
      </c>
      <c r="H35" s="43">
        <v>250000000</v>
      </c>
      <c r="I35" s="43">
        <f t="shared" si="0"/>
        <v>250000000</v>
      </c>
      <c r="J35" s="43" t="s">
        <v>41</v>
      </c>
      <c r="K35" s="43" t="s">
        <v>41</v>
      </c>
      <c r="L35" s="47" t="s">
        <v>48</v>
      </c>
    </row>
    <row r="36" spans="2:12" ht="60">
      <c r="B36" s="46" t="s">
        <v>83</v>
      </c>
      <c r="C36" s="43" t="s">
        <v>84</v>
      </c>
      <c r="D36" s="43" t="s">
        <v>142</v>
      </c>
      <c r="E36" s="43" t="s">
        <v>156</v>
      </c>
      <c r="F36" s="43" t="s">
        <v>39</v>
      </c>
      <c r="G36" s="43" t="s">
        <v>40</v>
      </c>
      <c r="H36" s="43">
        <v>7000000</v>
      </c>
      <c r="I36" s="43">
        <f t="shared" si="0"/>
        <v>7000000</v>
      </c>
      <c r="J36" s="43" t="s">
        <v>41</v>
      </c>
      <c r="K36" s="43" t="s">
        <v>41</v>
      </c>
      <c r="L36" s="47" t="s">
        <v>34</v>
      </c>
    </row>
    <row r="37" spans="2:12" ht="60">
      <c r="B37" s="46">
        <v>78181500</v>
      </c>
      <c r="C37" s="43" t="s">
        <v>85</v>
      </c>
      <c r="D37" s="43" t="s">
        <v>67</v>
      </c>
      <c r="E37" s="43" t="s">
        <v>51</v>
      </c>
      <c r="F37" s="43" t="s">
        <v>80</v>
      </c>
      <c r="G37" s="43" t="s">
        <v>40</v>
      </c>
      <c r="H37" s="58">
        <v>241900000</v>
      </c>
      <c r="I37" s="43">
        <f t="shared" si="0"/>
        <v>241900000</v>
      </c>
      <c r="J37" s="43" t="s">
        <v>41</v>
      </c>
      <c r="K37" s="43" t="s">
        <v>41</v>
      </c>
      <c r="L37" s="47" t="s">
        <v>34</v>
      </c>
    </row>
    <row r="38" spans="2:12" ht="60">
      <c r="B38" s="46">
        <v>76111501</v>
      </c>
      <c r="C38" s="43" t="s">
        <v>86</v>
      </c>
      <c r="D38" s="43" t="s">
        <v>54</v>
      </c>
      <c r="E38" s="43" t="s">
        <v>87</v>
      </c>
      <c r="F38" s="43" t="s">
        <v>56</v>
      </c>
      <c r="G38" s="43" t="s">
        <v>40</v>
      </c>
      <c r="H38" s="58">
        <v>785712115</v>
      </c>
      <c r="I38" s="43">
        <f t="shared" si="0"/>
        <v>785712115</v>
      </c>
      <c r="J38" s="43" t="s">
        <v>41</v>
      </c>
      <c r="K38" s="43" t="s">
        <v>41</v>
      </c>
      <c r="L38" s="47" t="s">
        <v>34</v>
      </c>
    </row>
    <row r="39" spans="2:12" ht="60">
      <c r="B39" s="46">
        <v>90101700</v>
      </c>
      <c r="C39" s="43" t="s">
        <v>88</v>
      </c>
      <c r="D39" s="43" t="s">
        <v>54</v>
      </c>
      <c r="E39" s="43" t="s">
        <v>87</v>
      </c>
      <c r="F39" s="43" t="s">
        <v>56</v>
      </c>
      <c r="G39" s="43" t="s">
        <v>40</v>
      </c>
      <c r="H39" s="43">
        <v>650000000</v>
      </c>
      <c r="I39" s="43">
        <f t="shared" si="0"/>
        <v>650000000</v>
      </c>
      <c r="J39" s="43" t="s">
        <v>41</v>
      </c>
      <c r="K39" s="43" t="s">
        <v>41</v>
      </c>
      <c r="L39" s="47" t="s">
        <v>34</v>
      </c>
    </row>
    <row r="40" spans="2:12" ht="60">
      <c r="B40" s="46">
        <v>48101909</v>
      </c>
      <c r="C40" s="43" t="s">
        <v>89</v>
      </c>
      <c r="D40" s="43" t="s">
        <v>54</v>
      </c>
      <c r="E40" s="43" t="s">
        <v>90</v>
      </c>
      <c r="F40" s="43" t="s">
        <v>39</v>
      </c>
      <c r="G40" s="43" t="s">
        <v>40</v>
      </c>
      <c r="H40" s="43">
        <v>15000000</v>
      </c>
      <c r="I40" s="43">
        <f t="shared" si="0"/>
        <v>15000000</v>
      </c>
      <c r="J40" s="43" t="s">
        <v>41</v>
      </c>
      <c r="K40" s="43" t="s">
        <v>41</v>
      </c>
      <c r="L40" s="47" t="s">
        <v>34</v>
      </c>
    </row>
    <row r="41" spans="2:12" ht="60">
      <c r="B41" s="55">
        <v>72151800</v>
      </c>
      <c r="C41" s="56" t="s">
        <v>170</v>
      </c>
      <c r="D41" s="56" t="s">
        <v>54</v>
      </c>
      <c r="E41" s="64" t="s">
        <v>177</v>
      </c>
      <c r="F41" s="56" t="s">
        <v>39</v>
      </c>
      <c r="G41" s="56" t="s">
        <v>169</v>
      </c>
      <c r="H41" s="65">
        <v>80000000</v>
      </c>
      <c r="I41" s="65">
        <v>80000000</v>
      </c>
      <c r="J41" s="64" t="s">
        <v>41</v>
      </c>
      <c r="K41" s="64" t="s">
        <v>41</v>
      </c>
      <c r="L41" s="57" t="s">
        <v>34</v>
      </c>
    </row>
    <row r="42" spans="2:12" ht="60">
      <c r="B42" s="55">
        <v>72151800</v>
      </c>
      <c r="C42" s="56" t="s">
        <v>171</v>
      </c>
      <c r="D42" s="56" t="s">
        <v>54</v>
      </c>
      <c r="E42" s="64" t="s">
        <v>177</v>
      </c>
      <c r="F42" s="56" t="s">
        <v>39</v>
      </c>
      <c r="G42" s="56" t="s">
        <v>169</v>
      </c>
      <c r="H42" s="65">
        <v>30000000</v>
      </c>
      <c r="I42" s="65">
        <v>30000000</v>
      </c>
      <c r="J42" s="64" t="s">
        <v>41</v>
      </c>
      <c r="K42" s="64" t="s">
        <v>41</v>
      </c>
      <c r="L42" s="57" t="s">
        <v>34</v>
      </c>
    </row>
    <row r="43" spans="2:12" ht="60">
      <c r="B43" s="55">
        <v>72151800</v>
      </c>
      <c r="C43" s="56" t="s">
        <v>172</v>
      </c>
      <c r="D43" s="56" t="s">
        <v>54</v>
      </c>
      <c r="E43" s="64" t="s">
        <v>173</v>
      </c>
      <c r="F43" s="56" t="s">
        <v>39</v>
      </c>
      <c r="G43" s="56" t="s">
        <v>169</v>
      </c>
      <c r="H43" s="65">
        <v>50000000</v>
      </c>
      <c r="I43" s="65">
        <v>50000000</v>
      </c>
      <c r="J43" s="64" t="s">
        <v>41</v>
      </c>
      <c r="K43" s="64" t="s">
        <v>41</v>
      </c>
      <c r="L43" s="57" t="s">
        <v>34</v>
      </c>
    </row>
    <row r="44" spans="2:12" ht="60">
      <c r="B44" s="55" t="s">
        <v>162</v>
      </c>
      <c r="C44" s="56" t="s">
        <v>174</v>
      </c>
      <c r="D44" s="56" t="s">
        <v>54</v>
      </c>
      <c r="E44" s="64" t="s">
        <v>180</v>
      </c>
      <c r="F44" s="56" t="s">
        <v>39</v>
      </c>
      <c r="G44" s="56" t="s">
        <v>169</v>
      </c>
      <c r="H44" s="65">
        <v>100000000</v>
      </c>
      <c r="I44" s="65">
        <v>100000000</v>
      </c>
      <c r="J44" s="64" t="s">
        <v>41</v>
      </c>
      <c r="K44" s="64" t="s">
        <v>41</v>
      </c>
      <c r="L44" s="57" t="s">
        <v>34</v>
      </c>
    </row>
    <row r="45" spans="2:12" ht="60">
      <c r="B45" s="55">
        <v>72101506</v>
      </c>
      <c r="C45" s="56" t="s">
        <v>175</v>
      </c>
      <c r="D45" s="56" t="s">
        <v>54</v>
      </c>
      <c r="E45" s="64" t="s">
        <v>177</v>
      </c>
      <c r="F45" s="56" t="s">
        <v>39</v>
      </c>
      <c r="G45" s="56" t="s">
        <v>169</v>
      </c>
      <c r="H45" s="65">
        <v>100000000</v>
      </c>
      <c r="I45" s="65">
        <v>80000000</v>
      </c>
      <c r="J45" s="64" t="s">
        <v>41</v>
      </c>
      <c r="K45" s="64" t="s">
        <v>41</v>
      </c>
      <c r="L45" s="57" t="s">
        <v>34</v>
      </c>
    </row>
    <row r="46" spans="2:12" ht="60">
      <c r="B46" s="55" t="s">
        <v>162</v>
      </c>
      <c r="C46" s="56" t="s">
        <v>176</v>
      </c>
      <c r="D46" s="56" t="s">
        <v>54</v>
      </c>
      <c r="E46" s="64" t="s">
        <v>177</v>
      </c>
      <c r="F46" s="56" t="s">
        <v>39</v>
      </c>
      <c r="G46" s="56" t="s">
        <v>169</v>
      </c>
      <c r="H46" s="65">
        <v>1500000</v>
      </c>
      <c r="I46" s="65">
        <v>1500000</v>
      </c>
      <c r="J46" s="64" t="s">
        <v>41</v>
      </c>
      <c r="K46" s="64" t="s">
        <v>41</v>
      </c>
      <c r="L46" s="57" t="s">
        <v>34</v>
      </c>
    </row>
    <row r="47" spans="2:12" ht="60">
      <c r="B47" s="46">
        <v>22101527</v>
      </c>
      <c r="C47" s="43" t="s">
        <v>92</v>
      </c>
      <c r="D47" s="43" t="s">
        <v>78</v>
      </c>
      <c r="E47" s="43" t="s">
        <v>38</v>
      </c>
      <c r="F47" s="43" t="s">
        <v>39</v>
      </c>
      <c r="G47" s="43" t="s">
        <v>40</v>
      </c>
      <c r="H47" s="43">
        <f>15000000-5000000</f>
        <v>10000000</v>
      </c>
      <c r="I47" s="43">
        <f t="shared" si="0"/>
        <v>10000000</v>
      </c>
      <c r="J47" s="43" t="s">
        <v>41</v>
      </c>
      <c r="K47" s="43" t="s">
        <v>41</v>
      </c>
      <c r="L47" s="47" t="s">
        <v>34</v>
      </c>
    </row>
    <row r="48" spans="2:12" ht="60">
      <c r="B48" s="46" t="s">
        <v>93</v>
      </c>
      <c r="C48" s="43" t="s">
        <v>94</v>
      </c>
      <c r="D48" s="43" t="s">
        <v>45</v>
      </c>
      <c r="E48" s="43" t="s">
        <v>55</v>
      </c>
      <c r="F48" s="43" t="s">
        <v>80</v>
      </c>
      <c r="G48" s="43" t="s">
        <v>40</v>
      </c>
      <c r="H48" s="43">
        <v>100000000</v>
      </c>
      <c r="I48" s="43">
        <f t="shared" si="0"/>
        <v>100000000</v>
      </c>
      <c r="J48" s="43" t="s">
        <v>41</v>
      </c>
      <c r="K48" s="43" t="s">
        <v>41</v>
      </c>
      <c r="L48" s="47" t="s">
        <v>95</v>
      </c>
    </row>
    <row r="49" spans="2:12" ht="60">
      <c r="B49" s="46">
        <v>82121800</v>
      </c>
      <c r="C49" s="43" t="s">
        <v>96</v>
      </c>
      <c r="D49" s="43" t="s">
        <v>45</v>
      </c>
      <c r="E49" s="43" t="s">
        <v>55</v>
      </c>
      <c r="F49" s="43" t="s">
        <v>39</v>
      </c>
      <c r="G49" s="43" t="s">
        <v>40</v>
      </c>
      <c r="H49" s="43">
        <v>1000000</v>
      </c>
      <c r="I49" s="43">
        <f t="shared" si="0"/>
        <v>1000000</v>
      </c>
      <c r="J49" s="43" t="s">
        <v>41</v>
      </c>
      <c r="K49" s="43" t="s">
        <v>41</v>
      </c>
      <c r="L49" s="47" t="s">
        <v>164</v>
      </c>
    </row>
    <row r="50" spans="2:12" ht="45">
      <c r="B50" s="46">
        <v>82121800</v>
      </c>
      <c r="C50" s="43" t="s">
        <v>97</v>
      </c>
      <c r="D50" s="43" t="s">
        <v>54</v>
      </c>
      <c r="E50" s="43" t="s">
        <v>90</v>
      </c>
      <c r="F50" s="43" t="s">
        <v>52</v>
      </c>
      <c r="G50" s="43" t="s">
        <v>40</v>
      </c>
      <c r="H50" s="43">
        <v>99500000</v>
      </c>
      <c r="I50" s="43">
        <f t="shared" si="0"/>
        <v>99500000</v>
      </c>
      <c r="J50" s="43" t="s">
        <v>41</v>
      </c>
      <c r="K50" s="43" t="s">
        <v>41</v>
      </c>
      <c r="L50" s="47" t="s">
        <v>211</v>
      </c>
    </row>
    <row r="51" spans="2:12" ht="66" customHeight="1">
      <c r="B51" s="46" t="s">
        <v>98</v>
      </c>
      <c r="C51" s="43" t="s">
        <v>99</v>
      </c>
      <c r="D51" s="43" t="s">
        <v>45</v>
      </c>
      <c r="E51" s="43" t="s">
        <v>55</v>
      </c>
      <c r="F51" s="43" t="s">
        <v>39</v>
      </c>
      <c r="G51" s="43" t="s">
        <v>40</v>
      </c>
      <c r="H51" s="43">
        <v>12600030</v>
      </c>
      <c r="I51" s="43">
        <f t="shared" si="0"/>
        <v>12600030</v>
      </c>
      <c r="J51" s="43" t="s">
        <v>41</v>
      </c>
      <c r="K51" s="43" t="s">
        <v>41</v>
      </c>
      <c r="L51" s="47" t="s">
        <v>211</v>
      </c>
    </row>
    <row r="52" spans="2:12" ht="60">
      <c r="B52" s="46">
        <v>82121800</v>
      </c>
      <c r="C52" s="43" t="s">
        <v>100</v>
      </c>
      <c r="D52" s="43" t="s">
        <v>45</v>
      </c>
      <c r="E52" s="43" t="s">
        <v>55</v>
      </c>
      <c r="F52" s="43" t="s">
        <v>101</v>
      </c>
      <c r="G52" s="43" t="s">
        <v>40</v>
      </c>
      <c r="H52" s="43">
        <v>5000000</v>
      </c>
      <c r="I52" s="43">
        <f t="shared" si="0"/>
        <v>5000000</v>
      </c>
      <c r="J52" s="43" t="s">
        <v>41</v>
      </c>
      <c r="K52" s="43" t="s">
        <v>41</v>
      </c>
      <c r="L52" s="47" t="s">
        <v>164</v>
      </c>
    </row>
    <row r="53" spans="2:12" ht="82.5" customHeight="1">
      <c r="B53" s="46" t="s">
        <v>102</v>
      </c>
      <c r="C53" s="43" t="s">
        <v>103</v>
      </c>
      <c r="D53" s="43" t="s">
        <v>67</v>
      </c>
      <c r="E53" s="43" t="s">
        <v>104</v>
      </c>
      <c r="F53" s="43" t="s">
        <v>56</v>
      </c>
      <c r="G53" s="43" t="s">
        <v>40</v>
      </c>
      <c r="H53" s="58">
        <v>1304543669</v>
      </c>
      <c r="I53" s="43">
        <f t="shared" si="0"/>
        <v>1304543669</v>
      </c>
      <c r="J53" s="43" t="s">
        <v>41</v>
      </c>
      <c r="K53" s="43" t="s">
        <v>41</v>
      </c>
      <c r="L53" s="47" t="s">
        <v>34</v>
      </c>
    </row>
    <row r="54" spans="2:12" ht="60">
      <c r="B54" s="46" t="s">
        <v>105</v>
      </c>
      <c r="C54" s="43" t="s">
        <v>106</v>
      </c>
      <c r="D54" s="43" t="s">
        <v>54</v>
      </c>
      <c r="E54" s="43" t="s">
        <v>75</v>
      </c>
      <c r="F54" s="43" t="s">
        <v>52</v>
      </c>
      <c r="G54" s="43" t="s">
        <v>40</v>
      </c>
      <c r="H54" s="43">
        <v>130968500</v>
      </c>
      <c r="I54" s="43">
        <f t="shared" si="0"/>
        <v>130968500</v>
      </c>
      <c r="J54" s="43" t="s">
        <v>41</v>
      </c>
      <c r="K54" s="43" t="s">
        <v>41</v>
      </c>
      <c r="L54" s="47" t="s">
        <v>34</v>
      </c>
    </row>
    <row r="55" spans="2:12" ht="63.75" customHeight="1">
      <c r="B55" s="46" t="s">
        <v>107</v>
      </c>
      <c r="C55" s="43" t="s">
        <v>108</v>
      </c>
      <c r="D55" s="43" t="s">
        <v>54</v>
      </c>
      <c r="E55" s="43" t="s">
        <v>75</v>
      </c>
      <c r="F55" s="43" t="s">
        <v>52</v>
      </c>
      <c r="G55" s="43" t="s">
        <v>40</v>
      </c>
      <c r="H55" s="43">
        <v>359987150</v>
      </c>
      <c r="I55" s="43">
        <f t="shared" si="0"/>
        <v>359987150</v>
      </c>
      <c r="J55" s="43" t="s">
        <v>41</v>
      </c>
      <c r="K55" s="43" t="s">
        <v>41</v>
      </c>
      <c r="L55" s="47" t="s">
        <v>34</v>
      </c>
    </row>
    <row r="56" spans="2:12" ht="60">
      <c r="B56" s="46">
        <v>83111603</v>
      </c>
      <c r="C56" s="43" t="s">
        <v>109</v>
      </c>
      <c r="D56" s="43" t="s">
        <v>45</v>
      </c>
      <c r="E56" s="43" t="s">
        <v>75</v>
      </c>
      <c r="F56" s="43" t="s">
        <v>52</v>
      </c>
      <c r="G56" s="43" t="s">
        <v>40</v>
      </c>
      <c r="H56" s="43">
        <v>678000000</v>
      </c>
      <c r="I56" s="43">
        <f t="shared" si="0"/>
        <v>678000000</v>
      </c>
      <c r="J56" s="43" t="s">
        <v>41</v>
      </c>
      <c r="K56" s="43" t="s">
        <v>41</v>
      </c>
      <c r="L56" s="47" t="s">
        <v>34</v>
      </c>
    </row>
    <row r="57" spans="2:12" ht="75">
      <c r="B57" s="46" t="s">
        <v>110</v>
      </c>
      <c r="C57" s="43" t="s">
        <v>111</v>
      </c>
      <c r="D57" s="43" t="s">
        <v>54</v>
      </c>
      <c r="E57" s="43" t="s">
        <v>75</v>
      </c>
      <c r="F57" s="43" t="s">
        <v>112</v>
      </c>
      <c r="G57" s="43" t="s">
        <v>40</v>
      </c>
      <c r="H57" s="43">
        <v>6867082277</v>
      </c>
      <c r="I57" s="43">
        <f t="shared" si="0"/>
        <v>6867082277</v>
      </c>
      <c r="J57" s="43" t="s">
        <v>41</v>
      </c>
      <c r="K57" s="43" t="s">
        <v>41</v>
      </c>
      <c r="L57" s="47" t="s">
        <v>48</v>
      </c>
    </row>
    <row r="58" spans="2:12" ht="60">
      <c r="B58" s="46" t="s">
        <v>113</v>
      </c>
      <c r="C58" s="43" t="s">
        <v>114</v>
      </c>
      <c r="D58" s="43" t="s">
        <v>45</v>
      </c>
      <c r="E58" s="43" t="s">
        <v>55</v>
      </c>
      <c r="F58" s="43" t="s">
        <v>62</v>
      </c>
      <c r="G58" s="43" t="s">
        <v>40</v>
      </c>
      <c r="H58" s="43">
        <v>100000000</v>
      </c>
      <c r="I58" s="43">
        <f t="shared" si="0"/>
        <v>100000000</v>
      </c>
      <c r="J58" s="43" t="s">
        <v>41</v>
      </c>
      <c r="K58" s="43" t="s">
        <v>41</v>
      </c>
      <c r="L58" s="47" t="s">
        <v>115</v>
      </c>
    </row>
    <row r="59" spans="2:12" ht="75">
      <c r="B59" s="46" t="s">
        <v>116</v>
      </c>
      <c r="C59" s="56" t="s">
        <v>117</v>
      </c>
      <c r="D59" s="56" t="s">
        <v>54</v>
      </c>
      <c r="E59" s="56" t="s">
        <v>104</v>
      </c>
      <c r="F59" s="56" t="s">
        <v>52</v>
      </c>
      <c r="G59" s="56" t="s">
        <v>40</v>
      </c>
      <c r="H59" s="56">
        <v>2500000000</v>
      </c>
      <c r="I59" s="56">
        <f t="shared" si="0"/>
        <v>2500000000</v>
      </c>
      <c r="J59" s="56" t="s">
        <v>41</v>
      </c>
      <c r="K59" s="56" t="s">
        <v>41</v>
      </c>
      <c r="L59" s="71" t="s">
        <v>163</v>
      </c>
    </row>
    <row r="60" spans="2:12" ht="75">
      <c r="B60" s="46" t="s">
        <v>118</v>
      </c>
      <c r="C60" s="56" t="s">
        <v>119</v>
      </c>
      <c r="D60" s="56" t="s">
        <v>54</v>
      </c>
      <c r="E60" s="56" t="s">
        <v>104</v>
      </c>
      <c r="F60" s="56" t="s">
        <v>52</v>
      </c>
      <c r="G60" s="56" t="s">
        <v>40</v>
      </c>
      <c r="H60" s="56">
        <v>1000000000</v>
      </c>
      <c r="I60" s="56">
        <f t="shared" si="0"/>
        <v>1000000000</v>
      </c>
      <c r="J60" s="56" t="s">
        <v>41</v>
      </c>
      <c r="K60" s="56" t="s">
        <v>41</v>
      </c>
      <c r="L60" s="71" t="s">
        <v>163</v>
      </c>
    </row>
    <row r="61" spans="2:12" ht="60">
      <c r="B61" s="46" t="s">
        <v>120</v>
      </c>
      <c r="C61" s="56" t="s">
        <v>121</v>
      </c>
      <c r="D61" s="56" t="s">
        <v>54</v>
      </c>
      <c r="E61" s="56" t="s">
        <v>104</v>
      </c>
      <c r="F61" s="56" t="s">
        <v>52</v>
      </c>
      <c r="G61" s="56" t="s">
        <v>40</v>
      </c>
      <c r="H61" s="56">
        <v>2500000000</v>
      </c>
      <c r="I61" s="56">
        <f t="shared" si="0"/>
        <v>2500000000</v>
      </c>
      <c r="J61" s="56" t="s">
        <v>41</v>
      </c>
      <c r="K61" s="56" t="s">
        <v>41</v>
      </c>
      <c r="L61" s="71" t="s">
        <v>163</v>
      </c>
    </row>
    <row r="62" spans="2:12" ht="78" customHeight="1">
      <c r="B62" s="46" t="s">
        <v>81</v>
      </c>
      <c r="C62" s="43" t="s">
        <v>136</v>
      </c>
      <c r="D62" s="43" t="s">
        <v>54</v>
      </c>
      <c r="E62" s="43" t="s">
        <v>75</v>
      </c>
      <c r="F62" s="43" t="s">
        <v>52</v>
      </c>
      <c r="G62" s="43" t="s">
        <v>40</v>
      </c>
      <c r="H62" s="43">
        <v>140000000</v>
      </c>
      <c r="I62" s="43">
        <f t="shared" si="0"/>
        <v>140000000</v>
      </c>
      <c r="J62" s="43" t="s">
        <v>41</v>
      </c>
      <c r="K62" s="43" t="s">
        <v>41</v>
      </c>
      <c r="L62" s="47" t="s">
        <v>48</v>
      </c>
    </row>
    <row r="63" spans="2:12" ht="78" customHeight="1">
      <c r="B63" s="42" t="s">
        <v>137</v>
      </c>
      <c r="C63" s="45" t="s">
        <v>138</v>
      </c>
      <c r="D63" s="45" t="s">
        <v>45</v>
      </c>
      <c r="E63" s="45" t="s">
        <v>90</v>
      </c>
      <c r="F63" s="43" t="s">
        <v>39</v>
      </c>
      <c r="G63" s="43" t="s">
        <v>40</v>
      </c>
      <c r="H63" s="45">
        <v>100000000</v>
      </c>
      <c r="I63" s="43">
        <f t="shared" si="0"/>
        <v>100000000</v>
      </c>
      <c r="J63" s="43" t="s">
        <v>41</v>
      </c>
      <c r="K63" s="43" t="s">
        <v>41</v>
      </c>
      <c r="L63" s="47" t="s">
        <v>34</v>
      </c>
    </row>
    <row r="64" spans="2:12" ht="105.75" customHeight="1">
      <c r="B64" s="42" t="s">
        <v>140</v>
      </c>
      <c r="C64" s="45" t="s">
        <v>139</v>
      </c>
      <c r="D64" s="45" t="s">
        <v>78</v>
      </c>
      <c r="E64" s="45" t="s">
        <v>90</v>
      </c>
      <c r="F64" s="43" t="s">
        <v>39</v>
      </c>
      <c r="G64" s="43" t="s">
        <v>40</v>
      </c>
      <c r="H64" s="45">
        <f>50000000-21886124</f>
        <v>28113876</v>
      </c>
      <c r="I64" s="43">
        <f t="shared" si="0"/>
        <v>28113876</v>
      </c>
      <c r="J64" s="43" t="s">
        <v>41</v>
      </c>
      <c r="K64" s="43" t="s">
        <v>41</v>
      </c>
      <c r="L64" s="47" t="s">
        <v>34</v>
      </c>
    </row>
    <row r="65" spans="2:12" ht="105.75" customHeight="1">
      <c r="B65" s="42" t="s">
        <v>149</v>
      </c>
      <c r="C65" s="45" t="s">
        <v>141</v>
      </c>
      <c r="D65" s="45" t="s">
        <v>142</v>
      </c>
      <c r="E65" s="45" t="s">
        <v>143</v>
      </c>
      <c r="F65" s="45" t="s">
        <v>56</v>
      </c>
      <c r="G65" s="45" t="s">
        <v>40</v>
      </c>
      <c r="H65" s="45">
        <v>4000000000</v>
      </c>
      <c r="I65" s="43">
        <f t="shared" si="0"/>
        <v>4000000000</v>
      </c>
      <c r="J65" s="45" t="s">
        <v>144</v>
      </c>
      <c r="K65" s="43" t="s">
        <v>41</v>
      </c>
      <c r="L65" s="44" t="s">
        <v>34</v>
      </c>
    </row>
    <row r="66" spans="2:12" ht="105.75" customHeight="1">
      <c r="B66" s="42" t="s">
        <v>148</v>
      </c>
      <c r="C66" s="45" t="s">
        <v>145</v>
      </c>
      <c r="D66" s="45" t="s">
        <v>78</v>
      </c>
      <c r="E66" s="45" t="s">
        <v>90</v>
      </c>
      <c r="F66" s="45" t="s">
        <v>56</v>
      </c>
      <c r="G66" s="45" t="s">
        <v>40</v>
      </c>
      <c r="H66" s="45">
        <v>23000000000</v>
      </c>
      <c r="I66" s="43">
        <f t="shared" si="0"/>
        <v>23000000000</v>
      </c>
      <c r="J66" s="45" t="s">
        <v>146</v>
      </c>
      <c r="K66" s="43" t="s">
        <v>41</v>
      </c>
      <c r="L66" s="44" t="s">
        <v>34</v>
      </c>
    </row>
    <row r="67" spans="2:12" ht="105.75" customHeight="1">
      <c r="B67" s="42" t="s">
        <v>160</v>
      </c>
      <c r="C67" s="45" t="s">
        <v>147</v>
      </c>
      <c r="D67" s="45" t="s">
        <v>78</v>
      </c>
      <c r="E67" s="45" t="s">
        <v>90</v>
      </c>
      <c r="F67" s="45" t="s">
        <v>56</v>
      </c>
      <c r="G67" s="45" t="s">
        <v>40</v>
      </c>
      <c r="H67" s="45">
        <v>3000000000</v>
      </c>
      <c r="I67" s="43">
        <f t="shared" si="0"/>
        <v>3000000000</v>
      </c>
      <c r="J67" s="45" t="s">
        <v>146</v>
      </c>
      <c r="K67" s="43" t="s">
        <v>41</v>
      </c>
      <c r="L67" s="44" t="s">
        <v>48</v>
      </c>
    </row>
    <row r="68" spans="2:12" ht="359.25" customHeight="1">
      <c r="B68" s="42" t="s">
        <v>153</v>
      </c>
      <c r="C68" s="45" t="s">
        <v>150</v>
      </c>
      <c r="D68" s="45" t="s">
        <v>54</v>
      </c>
      <c r="E68" s="45" t="s">
        <v>55</v>
      </c>
      <c r="F68" s="43" t="s">
        <v>161</v>
      </c>
      <c r="G68" s="43" t="s">
        <v>40</v>
      </c>
      <c r="H68" s="45">
        <v>80000000</v>
      </c>
      <c r="I68" s="43">
        <f t="shared" si="0"/>
        <v>80000000</v>
      </c>
      <c r="J68" s="43" t="s">
        <v>41</v>
      </c>
      <c r="K68" s="43" t="s">
        <v>41</v>
      </c>
      <c r="L68" s="44" t="s">
        <v>34</v>
      </c>
    </row>
    <row r="69" spans="2:12" ht="105.75" customHeight="1">
      <c r="B69" s="42">
        <v>85122201</v>
      </c>
      <c r="C69" s="45" t="s">
        <v>151</v>
      </c>
      <c r="D69" s="45" t="s">
        <v>50</v>
      </c>
      <c r="E69" s="45" t="s">
        <v>51</v>
      </c>
      <c r="F69" s="43" t="s">
        <v>152</v>
      </c>
      <c r="G69" s="43" t="s">
        <v>40</v>
      </c>
      <c r="H69" s="45">
        <v>98950000</v>
      </c>
      <c r="I69" s="43">
        <f t="shared" si="0"/>
        <v>98950000</v>
      </c>
      <c r="J69" s="43" t="s">
        <v>41</v>
      </c>
      <c r="K69" s="43" t="s">
        <v>41</v>
      </c>
      <c r="L69" s="44" t="s">
        <v>163</v>
      </c>
    </row>
    <row r="70" spans="2:12" ht="105.75" customHeight="1">
      <c r="B70" s="51" t="s">
        <v>157</v>
      </c>
      <c r="C70" s="52" t="s">
        <v>154</v>
      </c>
      <c r="D70" s="52" t="s">
        <v>45</v>
      </c>
      <c r="E70" s="52" t="s">
        <v>91</v>
      </c>
      <c r="F70" s="53" t="s">
        <v>152</v>
      </c>
      <c r="G70" s="53" t="s">
        <v>40</v>
      </c>
      <c r="H70" s="45">
        <v>60000000</v>
      </c>
      <c r="I70" s="43">
        <f t="shared" si="0"/>
        <v>60000000</v>
      </c>
      <c r="J70" s="53" t="s">
        <v>41</v>
      </c>
      <c r="K70" s="53" t="s">
        <v>41</v>
      </c>
      <c r="L70" s="54" t="s">
        <v>34</v>
      </c>
    </row>
    <row r="71" spans="2:12" ht="105.75" customHeight="1">
      <c r="B71" s="42" t="s">
        <v>159</v>
      </c>
      <c r="C71" s="45" t="s">
        <v>155</v>
      </c>
      <c r="D71" s="45" t="s">
        <v>50</v>
      </c>
      <c r="E71" s="45" t="s">
        <v>46</v>
      </c>
      <c r="F71" s="43" t="s">
        <v>152</v>
      </c>
      <c r="G71" s="43" t="s">
        <v>40</v>
      </c>
      <c r="H71" s="45">
        <v>320000000</v>
      </c>
      <c r="I71" s="43">
        <f t="shared" si="0"/>
        <v>320000000</v>
      </c>
      <c r="J71" s="43" t="s">
        <v>41</v>
      </c>
      <c r="K71" s="43" t="s">
        <v>41</v>
      </c>
      <c r="L71" s="44" t="s">
        <v>34</v>
      </c>
    </row>
    <row r="72" spans="2:12" ht="105.75" customHeight="1">
      <c r="B72" s="42" t="s">
        <v>158</v>
      </c>
      <c r="C72" s="45" t="s">
        <v>178</v>
      </c>
      <c r="D72" s="45" t="s">
        <v>67</v>
      </c>
      <c r="E72" s="45" t="s">
        <v>156</v>
      </c>
      <c r="F72" s="43" t="s">
        <v>152</v>
      </c>
      <c r="G72" s="43" t="s">
        <v>40</v>
      </c>
      <c r="H72" s="45">
        <v>150000000</v>
      </c>
      <c r="I72" s="43">
        <f t="shared" si="0"/>
        <v>150000000</v>
      </c>
      <c r="J72" s="43" t="s">
        <v>144</v>
      </c>
      <c r="K72" s="43" t="s">
        <v>167</v>
      </c>
      <c r="L72" s="44" t="s">
        <v>48</v>
      </c>
    </row>
    <row r="73" spans="2:12" ht="98.25" customHeight="1" thickBot="1">
      <c r="B73" s="46" t="s">
        <v>76</v>
      </c>
      <c r="C73" s="48" t="s">
        <v>179</v>
      </c>
      <c r="D73" s="48" t="s">
        <v>54</v>
      </c>
      <c r="E73" s="17" t="s">
        <v>104</v>
      </c>
      <c r="F73" s="48" t="s">
        <v>161</v>
      </c>
      <c r="G73" s="48" t="s">
        <v>40</v>
      </c>
      <c r="H73" s="48">
        <v>300000000</v>
      </c>
      <c r="I73" s="43">
        <f t="shared" si="0"/>
        <v>300000000</v>
      </c>
      <c r="J73" s="48" t="s">
        <v>41</v>
      </c>
      <c r="K73" s="48" t="s">
        <v>41</v>
      </c>
      <c r="L73" s="44" t="s">
        <v>48</v>
      </c>
    </row>
    <row r="74" ht="15">
      <c r="H74" s="69">
        <f>SUM(H19:H73)</f>
        <v>62536311100</v>
      </c>
    </row>
    <row r="75" spans="2:4" ht="30.75" thickBot="1">
      <c r="B75" s="14" t="s">
        <v>21</v>
      </c>
      <c r="C75" s="13"/>
      <c r="D75" s="13"/>
    </row>
    <row r="76" spans="2:7" ht="45">
      <c r="B76" s="15" t="s">
        <v>6</v>
      </c>
      <c r="C76" s="18" t="s">
        <v>22</v>
      </c>
      <c r="D76" s="12" t="s">
        <v>14</v>
      </c>
      <c r="G76" s="1" t="s">
        <v>122</v>
      </c>
    </row>
    <row r="77" spans="2:4" ht="15">
      <c r="B77" s="3"/>
      <c r="C77" s="2"/>
      <c r="D77" s="4"/>
    </row>
    <row r="78" spans="2:8" ht="15">
      <c r="B78" s="3"/>
      <c r="C78" s="2"/>
      <c r="D78" s="4"/>
      <c r="H78" s="13"/>
    </row>
    <row r="79" spans="2:8" ht="15">
      <c r="B79" s="3"/>
      <c r="C79" s="2"/>
      <c r="D79" s="4"/>
      <c r="H79" s="13"/>
    </row>
    <row r="80" spans="2:8" ht="15">
      <c r="B80" s="3"/>
      <c r="C80" s="2"/>
      <c r="D80" s="4"/>
      <c r="H80" s="13"/>
    </row>
    <row r="81" spans="2:8" ht="15.75" thickBot="1">
      <c r="B81" s="16"/>
      <c r="C81" s="17"/>
      <c r="D81" s="5"/>
      <c r="H81" s="13"/>
    </row>
    <row r="82" ht="15">
      <c r="H82" s="13"/>
    </row>
    <row r="83" ht="15">
      <c r="H83" s="13"/>
    </row>
    <row r="84" ht="15">
      <c r="H84" s="13"/>
    </row>
    <row r="85" ht="15">
      <c r="H85" s="13"/>
    </row>
    <row r="87" spans="1:12" s="27" customFormat="1" ht="33.75">
      <c r="A87" s="21" t="s">
        <v>123</v>
      </c>
      <c r="B87" s="22" t="s">
        <v>165</v>
      </c>
      <c r="C87" s="23"/>
      <c r="D87" s="23"/>
      <c r="E87" s="23"/>
      <c r="F87" s="23"/>
      <c r="G87" s="24"/>
      <c r="H87" s="24"/>
      <c r="I87" s="23"/>
      <c r="J87" s="23"/>
      <c r="K87" s="25"/>
      <c r="L87" s="26"/>
    </row>
    <row r="88" spans="1:12" s="27" customFormat="1" ht="12.75">
      <c r="A88" s="28"/>
      <c r="B88" s="29" t="s">
        <v>124</v>
      </c>
      <c r="C88" s="23"/>
      <c r="D88" s="23"/>
      <c r="E88" s="23"/>
      <c r="F88" s="23"/>
      <c r="G88" s="24"/>
      <c r="H88" s="24"/>
      <c r="I88" s="23"/>
      <c r="J88" s="23"/>
      <c r="K88" s="25"/>
      <c r="L88" s="26"/>
    </row>
    <row r="89" spans="1:12" s="27" customFormat="1" ht="12.75">
      <c r="A89" s="28"/>
      <c r="B89" s="30"/>
      <c r="C89" s="23"/>
      <c r="D89" s="23"/>
      <c r="E89" s="23"/>
      <c r="F89" s="23"/>
      <c r="G89" s="24"/>
      <c r="H89" s="24"/>
      <c r="I89" s="23"/>
      <c r="J89" s="23"/>
      <c r="K89" s="25"/>
      <c r="L89" s="26"/>
    </row>
    <row r="90" spans="1:12" s="27" customFormat="1" ht="12.75">
      <c r="A90" s="28" t="s">
        <v>125</v>
      </c>
      <c r="B90" s="31" t="s">
        <v>126</v>
      </c>
      <c r="C90" s="32"/>
      <c r="D90" s="22" t="s">
        <v>127</v>
      </c>
      <c r="E90" s="32"/>
      <c r="F90" s="22" t="s">
        <v>128</v>
      </c>
      <c r="G90" s="33"/>
      <c r="H90" s="34"/>
      <c r="I90" s="22" t="s">
        <v>166</v>
      </c>
      <c r="J90" s="23"/>
      <c r="K90" s="25"/>
      <c r="L90" s="26"/>
    </row>
    <row r="91" spans="1:12" s="27" customFormat="1" ht="16.5" customHeight="1">
      <c r="A91" s="28"/>
      <c r="B91" s="30" t="s">
        <v>129</v>
      </c>
      <c r="C91" s="23"/>
      <c r="D91" s="29" t="s">
        <v>130</v>
      </c>
      <c r="E91" s="23"/>
      <c r="F91" s="30" t="s">
        <v>131</v>
      </c>
      <c r="G91" s="35"/>
      <c r="H91" s="34"/>
      <c r="I91" s="29" t="s">
        <v>132</v>
      </c>
      <c r="J91" s="23"/>
      <c r="K91" s="25"/>
      <c r="L91" s="26"/>
    </row>
    <row r="92" spans="1:12" s="27" customFormat="1" ht="12.75">
      <c r="A92" s="28"/>
      <c r="B92" s="30"/>
      <c r="C92" s="23"/>
      <c r="D92" s="23"/>
      <c r="E92" s="23"/>
      <c r="F92" s="23"/>
      <c r="G92" s="24"/>
      <c r="H92" s="24"/>
      <c r="I92" s="23"/>
      <c r="J92" s="23"/>
      <c r="K92" s="25"/>
      <c r="L92" s="26"/>
    </row>
    <row r="93" spans="1:12" s="27" customFormat="1" ht="12.75">
      <c r="A93" s="28" t="s">
        <v>133</v>
      </c>
      <c r="B93" s="31" t="s">
        <v>134</v>
      </c>
      <c r="C93" s="23"/>
      <c r="D93" s="23"/>
      <c r="E93" s="23"/>
      <c r="F93" s="23"/>
      <c r="G93" s="24"/>
      <c r="H93" s="24"/>
      <c r="I93" s="23"/>
      <c r="J93" s="23"/>
      <c r="K93" s="25"/>
      <c r="L93" s="26"/>
    </row>
    <row r="94" spans="1:12" s="27" customFormat="1" ht="12.75">
      <c r="A94" s="23"/>
      <c r="B94" s="30" t="s">
        <v>135</v>
      </c>
      <c r="C94" s="23"/>
      <c r="D94" s="23"/>
      <c r="E94" s="23"/>
      <c r="F94" s="23"/>
      <c r="G94" s="24"/>
      <c r="H94" s="24"/>
      <c r="I94" s="23"/>
      <c r="J94" s="23"/>
      <c r="K94" s="25"/>
      <c r="L94" s="26"/>
    </row>
    <row r="95" spans="1:12" s="27" customFormat="1" ht="12.75">
      <c r="A95" s="36"/>
      <c r="B95" s="37"/>
      <c r="C95" s="36"/>
      <c r="D95" s="36"/>
      <c r="E95" s="36"/>
      <c r="F95" s="36"/>
      <c r="G95" s="34"/>
      <c r="H95" s="34"/>
      <c r="I95" s="36"/>
      <c r="J95" s="36"/>
      <c r="K95" s="25"/>
      <c r="L95" s="26"/>
    </row>
    <row r="120" spans="2:3" ht="15">
      <c r="B120" s="41">
        <v>47000000</v>
      </c>
      <c r="C120" s="41">
        <f>+B120/60</f>
        <v>783333.3333333334</v>
      </c>
    </row>
  </sheetData>
  <sheetProtection/>
  <autoFilter ref="A18:M61"/>
  <mergeCells count="2">
    <mergeCell ref="F5:I9"/>
    <mergeCell ref="F11:I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zoomScale="60" zoomScaleNormal="60" zoomScalePageLayoutView="80" workbookViewId="0" topLeftCell="A1">
      <selection activeCell="B4" sqref="B4"/>
    </sheetView>
  </sheetViews>
  <sheetFormatPr defaultColWidth="11.42187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5.140625" style="1" customWidth="1"/>
    <col min="5" max="5" width="14.00390625" style="1" customWidth="1"/>
    <col min="6" max="6" width="15.7109375" style="1" customWidth="1"/>
    <col min="7" max="7" width="17.00390625" style="1" customWidth="1"/>
    <col min="8" max="8" width="25.57421875" style="1" bestFit="1" customWidth="1"/>
    <col min="9" max="9" width="16.421875" style="1" customWidth="1"/>
    <col min="10" max="10" width="15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20.421875" style="1" bestFit="1" customWidth="1"/>
    <col min="15" max="15" width="17.7109375" style="1" bestFit="1" customWidth="1"/>
    <col min="16" max="16" width="12.28125" style="1" bestFit="1" customWidth="1"/>
    <col min="17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148" t="s">
        <v>27</v>
      </c>
      <c r="G5" s="149"/>
      <c r="H5" s="149"/>
      <c r="I5" s="150"/>
    </row>
    <row r="6" spans="2:9" ht="15">
      <c r="B6" s="3" t="s">
        <v>2</v>
      </c>
      <c r="C6" s="4" t="s">
        <v>30</v>
      </c>
      <c r="F6" s="151"/>
      <c r="G6" s="152"/>
      <c r="H6" s="152"/>
      <c r="I6" s="153"/>
    </row>
    <row r="7" spans="2:9" ht="15">
      <c r="B7" s="3" t="s">
        <v>3</v>
      </c>
      <c r="C7" s="8">
        <v>3825000</v>
      </c>
      <c r="F7" s="151"/>
      <c r="G7" s="152"/>
      <c r="H7" s="152"/>
      <c r="I7" s="153"/>
    </row>
    <row r="8" spans="2:9" ht="15">
      <c r="B8" s="3" t="s">
        <v>16</v>
      </c>
      <c r="C8" s="9" t="s">
        <v>31</v>
      </c>
      <c r="F8" s="151"/>
      <c r="G8" s="152"/>
      <c r="H8" s="152"/>
      <c r="I8" s="153"/>
    </row>
    <row r="9" spans="2:9" ht="165">
      <c r="B9" s="3" t="s">
        <v>19</v>
      </c>
      <c r="C9" s="4" t="s">
        <v>32</v>
      </c>
      <c r="F9" s="154"/>
      <c r="G9" s="155"/>
      <c r="H9" s="155"/>
      <c r="I9" s="156"/>
    </row>
    <row r="10" spans="2:9" ht="45">
      <c r="B10" s="3" t="s">
        <v>4</v>
      </c>
      <c r="C10" s="4" t="s">
        <v>33</v>
      </c>
      <c r="F10" s="20"/>
      <c r="G10" s="20"/>
      <c r="H10" s="20"/>
      <c r="I10" s="20"/>
    </row>
    <row r="11" spans="2:9" ht="60">
      <c r="B11" s="3" t="s">
        <v>5</v>
      </c>
      <c r="C11" s="4" t="s">
        <v>34</v>
      </c>
      <c r="F11" s="148" t="s">
        <v>26</v>
      </c>
      <c r="G11" s="149"/>
      <c r="H11" s="149"/>
      <c r="I11" s="150"/>
    </row>
    <row r="12" spans="2:9" ht="15">
      <c r="B12" s="3" t="s">
        <v>23</v>
      </c>
      <c r="C12" s="19">
        <v>29435000000</v>
      </c>
      <c r="F12" s="151"/>
      <c r="G12" s="152"/>
      <c r="H12" s="152"/>
      <c r="I12" s="153"/>
    </row>
    <row r="13" spans="2:9" ht="30">
      <c r="B13" s="3" t="s">
        <v>24</v>
      </c>
      <c r="C13" s="19">
        <v>400400000</v>
      </c>
      <c r="F13" s="151"/>
      <c r="G13" s="152"/>
      <c r="H13" s="152"/>
      <c r="I13" s="153"/>
    </row>
    <row r="14" spans="2:9" ht="30">
      <c r="B14" s="3" t="s">
        <v>25</v>
      </c>
      <c r="C14" s="19">
        <v>40040000</v>
      </c>
      <c r="F14" s="151"/>
      <c r="G14" s="152"/>
      <c r="H14" s="152"/>
      <c r="I14" s="153"/>
    </row>
    <row r="15" spans="2:9" ht="30.75" thickBot="1">
      <c r="B15" s="16" t="s">
        <v>18</v>
      </c>
      <c r="C15" s="10">
        <v>41772</v>
      </c>
      <c r="F15" s="154"/>
      <c r="G15" s="155"/>
      <c r="H15" s="155"/>
      <c r="I15" s="156"/>
    </row>
    <row r="17" ht="15.75" thickBot="1">
      <c r="B17" s="11" t="s">
        <v>15</v>
      </c>
    </row>
    <row r="18" spans="2:12" ht="75" customHeight="1">
      <c r="B18" s="38" t="s">
        <v>28</v>
      </c>
      <c r="C18" s="39" t="s">
        <v>6</v>
      </c>
      <c r="D18" s="39" t="s">
        <v>17</v>
      </c>
      <c r="E18" s="39" t="s">
        <v>7</v>
      </c>
      <c r="F18" s="39" t="s">
        <v>8</v>
      </c>
      <c r="G18" s="39" t="s">
        <v>9</v>
      </c>
      <c r="H18" s="39" t="s">
        <v>10</v>
      </c>
      <c r="I18" s="39" t="s">
        <v>11</v>
      </c>
      <c r="J18" s="39" t="s">
        <v>12</v>
      </c>
      <c r="K18" s="39" t="s">
        <v>13</v>
      </c>
      <c r="L18" s="40" t="s">
        <v>14</v>
      </c>
    </row>
    <row r="19" spans="2:12" ht="60">
      <c r="B19" s="61" t="s">
        <v>43</v>
      </c>
      <c r="C19" s="62" t="s">
        <v>44</v>
      </c>
      <c r="D19" s="62" t="s">
        <v>45</v>
      </c>
      <c r="E19" s="62" t="s">
        <v>51</v>
      </c>
      <c r="F19" s="62" t="s">
        <v>47</v>
      </c>
      <c r="G19" s="62" t="s">
        <v>40</v>
      </c>
      <c r="H19" s="62">
        <v>1767100000</v>
      </c>
      <c r="I19" s="62">
        <f>+H19</f>
        <v>1767100000</v>
      </c>
      <c r="J19" s="62" t="s">
        <v>41</v>
      </c>
      <c r="K19" s="62" t="s">
        <v>41</v>
      </c>
      <c r="L19" s="63" t="s">
        <v>48</v>
      </c>
    </row>
    <row r="20" spans="2:12" ht="15">
      <c r="B20" s="61"/>
      <c r="C20" s="62" t="s">
        <v>181</v>
      </c>
      <c r="D20" s="62"/>
      <c r="E20" s="62"/>
      <c r="F20" s="62"/>
      <c r="G20" s="62"/>
      <c r="H20" s="62"/>
      <c r="I20" s="62"/>
      <c r="J20" s="62"/>
      <c r="K20" s="62"/>
      <c r="L20" s="63"/>
    </row>
    <row r="21" spans="2:12" ht="15">
      <c r="B21" s="61"/>
      <c r="C21" s="62" t="s">
        <v>182</v>
      </c>
      <c r="D21" s="62"/>
      <c r="E21" s="62"/>
      <c r="F21" s="62"/>
      <c r="G21" s="62"/>
      <c r="H21" s="62"/>
      <c r="I21" s="62"/>
      <c r="J21" s="62"/>
      <c r="K21" s="62"/>
      <c r="L21" s="63"/>
    </row>
    <row r="22" spans="2:15" ht="60">
      <c r="B22" s="46">
        <v>80131500</v>
      </c>
      <c r="C22" s="43" t="s">
        <v>49</v>
      </c>
      <c r="D22" s="43" t="s">
        <v>54</v>
      </c>
      <c r="E22" s="43" t="s">
        <v>75</v>
      </c>
      <c r="F22" s="43" t="s">
        <v>52</v>
      </c>
      <c r="G22" s="43" t="s">
        <v>40</v>
      </c>
      <c r="H22" s="60">
        <v>672709572</v>
      </c>
      <c r="I22" s="43">
        <f>+H22</f>
        <v>672709572</v>
      </c>
      <c r="J22" s="43" t="s">
        <v>41</v>
      </c>
      <c r="K22" s="43" t="s">
        <v>41</v>
      </c>
      <c r="L22" s="47" t="s">
        <v>34</v>
      </c>
      <c r="N22" s="68">
        <f>515000000*12</f>
        <v>6180000000</v>
      </c>
      <c r="O22" s="68">
        <f>2900000*12</f>
        <v>34800000</v>
      </c>
    </row>
    <row r="23" spans="2:14" ht="15">
      <c r="B23" s="46"/>
      <c r="C23" s="43" t="s">
        <v>183</v>
      </c>
      <c r="D23" s="43"/>
      <c r="E23" s="43"/>
      <c r="F23" s="43"/>
      <c r="G23" s="43"/>
      <c r="H23" s="60">
        <v>483160936</v>
      </c>
      <c r="I23" s="43"/>
      <c r="J23" s="43"/>
      <c r="K23" s="43"/>
      <c r="L23" s="47"/>
      <c r="N23" s="66"/>
    </row>
    <row r="24" spans="2:14" ht="15">
      <c r="B24" s="46"/>
      <c r="C24" s="43" t="s">
        <v>184</v>
      </c>
      <c r="D24" s="43"/>
      <c r="E24" s="43"/>
      <c r="F24" s="43"/>
      <c r="G24" s="43"/>
      <c r="H24" s="60">
        <v>189548636</v>
      </c>
      <c r="I24" s="43"/>
      <c r="J24" s="43"/>
      <c r="K24" s="43"/>
      <c r="L24" s="47"/>
      <c r="N24" s="66"/>
    </row>
    <row r="25" spans="2:14" ht="60">
      <c r="B25" s="46">
        <v>56101700</v>
      </c>
      <c r="C25" s="43" t="s">
        <v>59</v>
      </c>
      <c r="D25" s="43" t="s">
        <v>45</v>
      </c>
      <c r="E25" s="43" t="s">
        <v>55</v>
      </c>
      <c r="F25" s="43" t="s">
        <v>47</v>
      </c>
      <c r="G25" s="43" t="s">
        <v>40</v>
      </c>
      <c r="H25" s="43">
        <v>1000000000</v>
      </c>
      <c r="I25" s="43">
        <f>+H25</f>
        <v>1000000000</v>
      </c>
      <c r="J25" s="43" t="s">
        <v>41</v>
      </c>
      <c r="K25" s="43" t="s">
        <v>41</v>
      </c>
      <c r="L25" s="47" t="s">
        <v>34</v>
      </c>
      <c r="N25" s="68">
        <f>33000000*12</f>
        <v>396000000</v>
      </c>
    </row>
    <row r="26" spans="2:12" ht="15">
      <c r="B26" s="46"/>
      <c r="C26" s="43" t="s">
        <v>185</v>
      </c>
      <c r="D26" s="43"/>
      <c r="E26" s="43"/>
      <c r="F26" s="43"/>
      <c r="G26" s="43"/>
      <c r="H26" s="43"/>
      <c r="I26" s="43"/>
      <c r="J26" s="43"/>
      <c r="K26" s="43"/>
      <c r="L26" s="44"/>
    </row>
    <row r="27" spans="2:12" ht="15">
      <c r="B27" s="46"/>
      <c r="C27" s="43" t="s">
        <v>186</v>
      </c>
      <c r="D27" s="43"/>
      <c r="E27" s="43"/>
      <c r="F27" s="43"/>
      <c r="G27" s="43"/>
      <c r="H27" s="43"/>
      <c r="I27" s="43"/>
      <c r="J27" s="43"/>
      <c r="K27" s="43"/>
      <c r="L27" s="44"/>
    </row>
    <row r="28" spans="2:12" ht="180">
      <c r="B28" s="46" t="s">
        <v>65</v>
      </c>
      <c r="C28" s="43" t="s">
        <v>66</v>
      </c>
      <c r="D28" s="43" t="s">
        <v>54</v>
      </c>
      <c r="E28" s="2" t="s">
        <v>75</v>
      </c>
      <c r="F28" s="43" t="s">
        <v>168</v>
      </c>
      <c r="G28" s="43" t="s">
        <v>169</v>
      </c>
      <c r="H28" s="58">
        <v>700000000</v>
      </c>
      <c r="I28" s="58">
        <f>+H28</f>
        <v>700000000</v>
      </c>
      <c r="J28" s="43" t="s">
        <v>41</v>
      </c>
      <c r="K28" s="43" t="s">
        <v>41</v>
      </c>
      <c r="L28" s="47" t="s">
        <v>34</v>
      </c>
    </row>
    <row r="29" spans="2:12" ht="15">
      <c r="B29" s="46"/>
      <c r="C29" s="43" t="s">
        <v>187</v>
      </c>
      <c r="D29" s="43"/>
      <c r="E29" s="2"/>
      <c r="F29" s="43"/>
      <c r="G29" s="43"/>
      <c r="H29" s="58">
        <v>500000000</v>
      </c>
      <c r="I29" s="58"/>
      <c r="J29" s="43"/>
      <c r="K29" s="43"/>
      <c r="L29" s="47"/>
    </row>
    <row r="30" spans="2:12" ht="15">
      <c r="B30" s="46"/>
      <c r="C30" s="43" t="s">
        <v>188</v>
      </c>
      <c r="D30" s="43"/>
      <c r="E30" s="2"/>
      <c r="F30" s="43"/>
      <c r="G30" s="43"/>
      <c r="H30" s="58">
        <v>200000000</v>
      </c>
      <c r="I30" s="58"/>
      <c r="J30" s="43"/>
      <c r="K30" s="43"/>
      <c r="L30" s="47"/>
    </row>
    <row r="31" spans="2:12" ht="60">
      <c r="B31" s="46">
        <v>72101506</v>
      </c>
      <c r="C31" s="43" t="s">
        <v>74</v>
      </c>
      <c r="D31" s="43" t="s">
        <v>54</v>
      </c>
      <c r="E31" s="43" t="s">
        <v>75</v>
      </c>
      <c r="F31" s="43" t="s">
        <v>52</v>
      </c>
      <c r="G31" s="43" t="s">
        <v>40</v>
      </c>
      <c r="H31" s="43">
        <v>46000000</v>
      </c>
      <c r="I31" s="43">
        <f>+H31</f>
        <v>46000000</v>
      </c>
      <c r="J31" s="43" t="s">
        <v>41</v>
      </c>
      <c r="K31" s="43" t="s">
        <v>41</v>
      </c>
      <c r="L31" s="47" t="s">
        <v>34</v>
      </c>
    </row>
    <row r="32" spans="2:15" ht="60">
      <c r="B32" s="46" t="s">
        <v>76</v>
      </c>
      <c r="C32" s="43" t="s">
        <v>77</v>
      </c>
      <c r="D32" s="43" t="s">
        <v>78</v>
      </c>
      <c r="E32" s="43" t="s">
        <v>79</v>
      </c>
      <c r="F32" s="43" t="s">
        <v>80</v>
      </c>
      <c r="G32" s="43" t="s">
        <v>40</v>
      </c>
      <c r="H32" s="43">
        <v>350000000</v>
      </c>
      <c r="I32" s="43">
        <f>+H32</f>
        <v>350000000</v>
      </c>
      <c r="J32" s="43" t="s">
        <v>41</v>
      </c>
      <c r="K32" s="43" t="s">
        <v>41</v>
      </c>
      <c r="L32" s="47" t="s">
        <v>34</v>
      </c>
      <c r="O32" s="50"/>
    </row>
    <row r="33" spans="2:12" ht="60">
      <c r="B33" s="46">
        <v>83111603</v>
      </c>
      <c r="C33" s="43" t="s">
        <v>109</v>
      </c>
      <c r="D33" s="43" t="s">
        <v>45</v>
      </c>
      <c r="E33" s="43" t="s">
        <v>75</v>
      </c>
      <c r="F33" s="43" t="s">
        <v>52</v>
      </c>
      <c r="G33" s="43" t="s">
        <v>40</v>
      </c>
      <c r="H33" s="43">
        <v>678000000</v>
      </c>
      <c r="I33" s="43">
        <f>+H33</f>
        <v>678000000</v>
      </c>
      <c r="J33" s="43" t="s">
        <v>41</v>
      </c>
      <c r="K33" s="43" t="s">
        <v>41</v>
      </c>
      <c r="L33" s="47" t="s">
        <v>34</v>
      </c>
    </row>
    <row r="34" spans="2:12" ht="15">
      <c r="B34" s="46"/>
      <c r="C34" s="43" t="s">
        <v>189</v>
      </c>
      <c r="D34" s="43"/>
      <c r="E34" s="43"/>
      <c r="F34" s="43"/>
      <c r="G34" s="43"/>
      <c r="H34" s="43">
        <v>378000000</v>
      </c>
      <c r="I34" s="43"/>
      <c r="J34" s="43"/>
      <c r="K34" s="43"/>
      <c r="L34" s="47"/>
    </row>
    <row r="35" spans="2:12" ht="15">
      <c r="B35" s="46"/>
      <c r="C35" s="43" t="s">
        <v>190</v>
      </c>
      <c r="D35" s="43"/>
      <c r="E35" s="43"/>
      <c r="F35" s="43"/>
      <c r="G35" s="43"/>
      <c r="H35" s="43">
        <v>300000000</v>
      </c>
      <c r="I35" s="43"/>
      <c r="J35" s="43"/>
      <c r="K35" s="43"/>
      <c r="L35" s="47"/>
    </row>
    <row r="36" spans="2:12" ht="15">
      <c r="B36" s="46"/>
      <c r="C36" s="43" t="s">
        <v>191</v>
      </c>
      <c r="D36" s="43"/>
      <c r="E36" s="43"/>
      <c r="F36" s="43"/>
      <c r="G36" s="43"/>
      <c r="H36" s="72">
        <f>+SUM(H37:H43)</f>
        <v>197500000</v>
      </c>
      <c r="I36" s="43"/>
      <c r="J36" s="43"/>
      <c r="K36" s="43"/>
      <c r="L36" s="47"/>
    </row>
    <row r="37" spans="2:12" ht="60">
      <c r="B37" s="55">
        <v>72151800</v>
      </c>
      <c r="C37" s="56" t="s">
        <v>170</v>
      </c>
      <c r="D37" s="56" t="s">
        <v>54</v>
      </c>
      <c r="E37" s="64" t="s">
        <v>177</v>
      </c>
      <c r="F37" s="56" t="s">
        <v>39</v>
      </c>
      <c r="G37" s="56" t="s">
        <v>169</v>
      </c>
      <c r="H37" s="77">
        <v>70000000</v>
      </c>
      <c r="I37" s="65">
        <v>80000000</v>
      </c>
      <c r="J37" s="64" t="s">
        <v>41</v>
      </c>
      <c r="K37" s="64" t="s">
        <v>41</v>
      </c>
      <c r="L37" s="57" t="s">
        <v>34</v>
      </c>
    </row>
    <row r="38" spans="2:12" ht="60">
      <c r="B38" s="55">
        <v>72151800</v>
      </c>
      <c r="C38" s="56" t="s">
        <v>171</v>
      </c>
      <c r="D38" s="56" t="s">
        <v>54</v>
      </c>
      <c r="E38" s="64" t="s">
        <v>177</v>
      </c>
      <c r="F38" s="56" t="s">
        <v>39</v>
      </c>
      <c r="G38" s="56" t="s">
        <v>169</v>
      </c>
      <c r="H38" s="77">
        <v>20000000</v>
      </c>
      <c r="I38" s="65">
        <v>30000000</v>
      </c>
      <c r="J38" s="64" t="s">
        <v>41</v>
      </c>
      <c r="K38" s="64" t="s">
        <v>41</v>
      </c>
      <c r="L38" s="57" t="s">
        <v>34</v>
      </c>
    </row>
    <row r="39" spans="2:12" ht="60">
      <c r="B39" s="55">
        <v>72151800</v>
      </c>
      <c r="C39" s="56" t="s">
        <v>172</v>
      </c>
      <c r="D39" s="56" t="s">
        <v>54</v>
      </c>
      <c r="E39" s="64" t="s">
        <v>173</v>
      </c>
      <c r="F39" s="56" t="s">
        <v>39</v>
      </c>
      <c r="G39" s="56" t="s">
        <v>169</v>
      </c>
      <c r="H39" s="77">
        <v>80000000</v>
      </c>
      <c r="I39" s="65">
        <f>+H39</f>
        <v>80000000</v>
      </c>
      <c r="J39" s="64" t="s">
        <v>41</v>
      </c>
      <c r="K39" s="64" t="s">
        <v>41</v>
      </c>
      <c r="L39" s="57" t="s">
        <v>34</v>
      </c>
    </row>
    <row r="40" spans="2:12" ht="60">
      <c r="B40" s="55" t="s">
        <v>162</v>
      </c>
      <c r="C40" s="56" t="s">
        <v>176</v>
      </c>
      <c r="D40" s="56" t="s">
        <v>54</v>
      </c>
      <c r="E40" s="64" t="s">
        <v>177</v>
      </c>
      <c r="F40" s="56" t="s">
        <v>39</v>
      </c>
      <c r="G40" s="56" t="s">
        <v>169</v>
      </c>
      <c r="H40" s="77">
        <v>1000000</v>
      </c>
      <c r="I40" s="65">
        <f>+H40</f>
        <v>1000000</v>
      </c>
      <c r="J40" s="64" t="s">
        <v>41</v>
      </c>
      <c r="K40" s="64" t="s">
        <v>41</v>
      </c>
      <c r="L40" s="57" t="s">
        <v>34</v>
      </c>
    </row>
    <row r="41" spans="2:12" ht="15">
      <c r="B41" s="55"/>
      <c r="C41" s="56" t="s">
        <v>200</v>
      </c>
      <c r="D41" s="56" t="s">
        <v>45</v>
      </c>
      <c r="E41" s="64"/>
      <c r="F41" s="56"/>
      <c r="G41" s="56"/>
      <c r="H41" s="77">
        <v>6500000</v>
      </c>
      <c r="I41" s="70"/>
      <c r="J41" s="64"/>
      <c r="K41" s="64"/>
      <c r="L41" s="57"/>
    </row>
    <row r="42" spans="2:12" ht="30">
      <c r="B42" s="55"/>
      <c r="C42" s="64" t="s">
        <v>199</v>
      </c>
      <c r="D42" s="56" t="s">
        <v>194</v>
      </c>
      <c r="E42" s="56" t="s">
        <v>195</v>
      </c>
      <c r="F42" s="56" t="s">
        <v>196</v>
      </c>
      <c r="G42" s="56" t="s">
        <v>169</v>
      </c>
      <c r="H42" s="73">
        <v>10000000</v>
      </c>
      <c r="I42" s="73">
        <v>15000000</v>
      </c>
      <c r="J42" s="56" t="s">
        <v>41</v>
      </c>
      <c r="K42" s="56" t="s">
        <v>41</v>
      </c>
      <c r="L42" s="57" t="s">
        <v>197</v>
      </c>
    </row>
    <row r="43" spans="2:12" ht="45">
      <c r="B43" s="55"/>
      <c r="C43" s="74" t="s">
        <v>198</v>
      </c>
      <c r="D43" s="56" t="s">
        <v>194</v>
      </c>
      <c r="E43" s="75" t="s">
        <v>195</v>
      </c>
      <c r="F43" s="56" t="s">
        <v>196</v>
      </c>
      <c r="G43" s="56" t="s">
        <v>169</v>
      </c>
      <c r="H43" s="76">
        <v>10000000</v>
      </c>
      <c r="I43" s="76">
        <v>10000000</v>
      </c>
      <c r="J43" s="56" t="s">
        <v>41</v>
      </c>
      <c r="K43" s="56" t="s">
        <v>41</v>
      </c>
      <c r="L43" s="57" t="s">
        <v>197</v>
      </c>
    </row>
    <row r="44" spans="2:12" ht="15">
      <c r="B44" s="56"/>
      <c r="C44" s="64" t="s">
        <v>185</v>
      </c>
      <c r="D44" s="56"/>
      <c r="E44" s="56"/>
      <c r="F44" s="56"/>
      <c r="G44" s="56"/>
      <c r="H44" s="73">
        <f>+SUM(H45:H48)</f>
        <v>79000000</v>
      </c>
      <c r="I44" s="73"/>
      <c r="J44" s="56"/>
      <c r="K44" s="56"/>
      <c r="L44" s="56"/>
    </row>
    <row r="45" spans="2:12" ht="15">
      <c r="B45" s="56"/>
      <c r="C45" s="64" t="s">
        <v>201</v>
      </c>
      <c r="D45" s="56"/>
      <c r="E45" s="56"/>
      <c r="F45" s="56"/>
      <c r="G45" s="56"/>
      <c r="H45" s="73">
        <v>39000000</v>
      </c>
      <c r="I45" s="73"/>
      <c r="J45" s="56"/>
      <c r="K45" s="56"/>
      <c r="L45" s="56"/>
    </row>
    <row r="46" spans="2:12" ht="15">
      <c r="B46" s="56"/>
      <c r="C46" s="64" t="s">
        <v>202</v>
      </c>
      <c r="D46" s="56"/>
      <c r="E46" s="56"/>
      <c r="F46" s="56"/>
      <c r="G46" s="56"/>
      <c r="H46" s="73">
        <v>28000000</v>
      </c>
      <c r="I46" s="73"/>
      <c r="J46" s="56"/>
      <c r="K46" s="56"/>
      <c r="L46" s="56"/>
    </row>
    <row r="47" spans="2:12" ht="15">
      <c r="B47" s="56"/>
      <c r="C47" s="64" t="s">
        <v>203</v>
      </c>
      <c r="D47" s="56"/>
      <c r="E47" s="56"/>
      <c r="F47" s="56"/>
      <c r="G47" s="56"/>
      <c r="H47" s="73">
        <v>8000000</v>
      </c>
      <c r="I47" s="73"/>
      <c r="J47" s="56"/>
      <c r="K47" s="56"/>
      <c r="L47" s="56"/>
    </row>
    <row r="48" spans="2:12" ht="15">
      <c r="B48" s="56"/>
      <c r="C48" s="64" t="s">
        <v>204</v>
      </c>
      <c r="D48" s="56"/>
      <c r="E48" s="56"/>
      <c r="F48" s="56"/>
      <c r="G48" s="56"/>
      <c r="H48" s="73">
        <v>4000000</v>
      </c>
      <c r="I48" s="73"/>
      <c r="J48" s="56"/>
      <c r="K48" s="56"/>
      <c r="L48" s="56"/>
    </row>
    <row r="49" spans="2:4" ht="30.75" thickBot="1">
      <c r="B49" s="14" t="s">
        <v>21</v>
      </c>
      <c r="C49" s="13"/>
      <c r="D49" s="13"/>
    </row>
    <row r="50" spans="2:7" ht="45">
      <c r="B50" s="15" t="s">
        <v>6</v>
      </c>
      <c r="C50" s="18" t="s">
        <v>22</v>
      </c>
      <c r="D50" s="12" t="s">
        <v>14</v>
      </c>
      <c r="G50" s="1" t="s">
        <v>122</v>
      </c>
    </row>
    <row r="51" spans="2:4" ht="15">
      <c r="B51" s="3"/>
      <c r="C51" s="2"/>
      <c r="D51" s="4"/>
    </row>
    <row r="52" spans="2:8" ht="15">
      <c r="B52" s="3"/>
      <c r="C52" s="2"/>
      <c r="D52" s="4"/>
      <c r="H52" s="13"/>
    </row>
    <row r="53" spans="2:8" ht="15">
      <c r="B53" s="3"/>
      <c r="C53" s="2"/>
      <c r="D53" s="4"/>
      <c r="H53" s="13"/>
    </row>
    <row r="54" spans="2:8" ht="15">
      <c r="B54" s="3"/>
      <c r="C54" s="2"/>
      <c r="D54" s="4"/>
      <c r="H54" s="13"/>
    </row>
    <row r="55" spans="2:8" ht="15.75" thickBot="1">
      <c r="B55" s="16"/>
      <c r="C55" s="17"/>
      <c r="D55" s="5"/>
      <c r="H55" s="13"/>
    </row>
    <row r="56" ht="15">
      <c r="H56" s="13"/>
    </row>
    <row r="57" ht="15">
      <c r="H57" s="13"/>
    </row>
    <row r="58" ht="15">
      <c r="H58" s="13"/>
    </row>
    <row r="59" ht="15">
      <c r="H59" s="13"/>
    </row>
    <row r="61" spans="1:12" s="27" customFormat="1" ht="33.75">
      <c r="A61" s="21" t="s">
        <v>123</v>
      </c>
      <c r="B61" s="22" t="s">
        <v>165</v>
      </c>
      <c r="C61" s="23"/>
      <c r="D61" s="23"/>
      <c r="E61" s="23"/>
      <c r="F61" s="23"/>
      <c r="G61" s="24"/>
      <c r="H61" s="24"/>
      <c r="I61" s="23"/>
      <c r="J61" s="23"/>
      <c r="K61" s="25"/>
      <c r="L61" s="26"/>
    </row>
    <row r="62" spans="1:12" s="27" customFormat="1" ht="12.75">
      <c r="A62" s="28"/>
      <c r="B62" s="29" t="s">
        <v>124</v>
      </c>
      <c r="C62" s="23"/>
      <c r="D62" s="23"/>
      <c r="E62" s="23"/>
      <c r="F62" s="23"/>
      <c r="G62" s="24"/>
      <c r="H62" s="24"/>
      <c r="I62" s="23"/>
      <c r="J62" s="23"/>
      <c r="K62" s="25"/>
      <c r="L62" s="26"/>
    </row>
    <row r="63" spans="1:12" s="27" customFormat="1" ht="12.75">
      <c r="A63" s="28"/>
      <c r="B63" s="30"/>
      <c r="C63" s="23"/>
      <c r="D63" s="23"/>
      <c r="E63" s="23"/>
      <c r="F63" s="23"/>
      <c r="G63" s="24"/>
      <c r="H63" s="24"/>
      <c r="I63" s="23"/>
      <c r="J63" s="23"/>
      <c r="K63" s="25"/>
      <c r="L63" s="26"/>
    </row>
    <row r="64" spans="1:12" s="27" customFormat="1" ht="12.75">
      <c r="A64" s="28" t="s">
        <v>125</v>
      </c>
      <c r="B64" s="31" t="s">
        <v>126</v>
      </c>
      <c r="C64" s="32"/>
      <c r="D64" s="22" t="s">
        <v>127</v>
      </c>
      <c r="E64" s="32"/>
      <c r="F64" s="22" t="s">
        <v>128</v>
      </c>
      <c r="G64" s="33"/>
      <c r="H64" s="34"/>
      <c r="I64" s="22" t="s">
        <v>166</v>
      </c>
      <c r="J64" s="23"/>
      <c r="K64" s="25"/>
      <c r="L64" s="26"/>
    </row>
    <row r="65" spans="1:12" s="27" customFormat="1" ht="16.5" customHeight="1">
      <c r="A65" s="28"/>
      <c r="B65" s="30" t="s">
        <v>129</v>
      </c>
      <c r="C65" s="23"/>
      <c r="D65" s="29" t="s">
        <v>130</v>
      </c>
      <c r="E65" s="23"/>
      <c r="F65" s="30" t="s">
        <v>131</v>
      </c>
      <c r="G65" s="35"/>
      <c r="H65" s="34"/>
      <c r="I65" s="29" t="s">
        <v>132</v>
      </c>
      <c r="J65" s="23"/>
      <c r="K65" s="25"/>
      <c r="L65" s="26"/>
    </row>
    <row r="66" spans="1:12" s="27" customFormat="1" ht="12.75">
      <c r="A66" s="28"/>
      <c r="B66" s="30"/>
      <c r="C66" s="23"/>
      <c r="D66" s="23"/>
      <c r="E66" s="23"/>
      <c r="F66" s="23"/>
      <c r="G66" s="24"/>
      <c r="H66" s="24"/>
      <c r="I66" s="23"/>
      <c r="J66" s="23"/>
      <c r="K66" s="25"/>
      <c r="L66" s="26"/>
    </row>
    <row r="67" spans="1:12" s="27" customFormat="1" ht="12.75">
      <c r="A67" s="28" t="s">
        <v>133</v>
      </c>
      <c r="B67" s="31" t="s">
        <v>134</v>
      </c>
      <c r="C67" s="23"/>
      <c r="D67" s="23"/>
      <c r="E67" s="23"/>
      <c r="F67" s="23"/>
      <c r="G67" s="24"/>
      <c r="H67" s="24"/>
      <c r="I67" s="23"/>
      <c r="J67" s="23"/>
      <c r="K67" s="25"/>
      <c r="L67" s="26"/>
    </row>
    <row r="68" spans="1:12" s="27" customFormat="1" ht="12.75">
      <c r="A68" s="23"/>
      <c r="B68" s="30" t="s">
        <v>135</v>
      </c>
      <c r="C68" s="23"/>
      <c r="D68" s="23"/>
      <c r="E68" s="23"/>
      <c r="F68" s="23"/>
      <c r="G68" s="24"/>
      <c r="H68" s="24"/>
      <c r="I68" s="23"/>
      <c r="J68" s="23"/>
      <c r="K68" s="25"/>
      <c r="L68" s="26"/>
    </row>
    <row r="69" spans="1:12" s="27" customFormat="1" ht="12.75">
      <c r="A69" s="36"/>
      <c r="B69" s="37"/>
      <c r="C69" s="36"/>
      <c r="D69" s="36"/>
      <c r="E69" s="36"/>
      <c r="F69" s="36"/>
      <c r="G69" s="34"/>
      <c r="H69" s="34"/>
      <c r="I69" s="36"/>
      <c r="J69" s="36"/>
      <c r="K69" s="25"/>
      <c r="L69" s="26"/>
    </row>
    <row r="94" spans="2:3" ht="15">
      <c r="B94" s="41">
        <v>47000000</v>
      </c>
      <c r="C94" s="41">
        <f>+B94/60</f>
        <v>783333.3333333334</v>
      </c>
    </row>
  </sheetData>
  <sheetProtection/>
  <autoFilter ref="A18:M35"/>
  <mergeCells count="2">
    <mergeCell ref="F5:I9"/>
    <mergeCell ref="F11:I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PageLayoutView="0" workbookViewId="0" topLeftCell="A31">
      <selection activeCell="A47" sqref="A47"/>
    </sheetView>
  </sheetViews>
  <sheetFormatPr defaultColWidth="11.421875" defaultRowHeight="15"/>
  <cols>
    <col min="1" max="1" width="19.28125" style="0" bestFit="1" customWidth="1"/>
  </cols>
  <sheetData>
    <row r="1" ht="15">
      <c r="A1" s="84">
        <v>1650000</v>
      </c>
    </row>
    <row r="2" ht="15">
      <c r="A2" s="84">
        <v>440000000</v>
      </c>
    </row>
    <row r="3" ht="15">
      <c r="A3" s="84">
        <v>75000000</v>
      </c>
    </row>
    <row r="4" ht="15">
      <c r="A4" s="84">
        <v>700000000</v>
      </c>
    </row>
    <row r="5" ht="15">
      <c r="A5" s="84">
        <v>6800000000</v>
      </c>
    </row>
    <row r="6" ht="15">
      <c r="A6" s="84">
        <v>25000000</v>
      </c>
    </row>
    <row r="7" ht="15">
      <c r="A7" s="84">
        <v>10000000</v>
      </c>
    </row>
    <row r="8" ht="15">
      <c r="A8" s="84">
        <v>392000000</v>
      </c>
    </row>
    <row r="9" ht="15">
      <c r="A9" s="84">
        <v>70000000</v>
      </c>
    </row>
    <row r="10" ht="15">
      <c r="A10" s="84">
        <v>80000000</v>
      </c>
    </row>
    <row r="11" ht="15">
      <c r="A11" s="84">
        <v>200000000</v>
      </c>
    </row>
    <row r="12" ht="15">
      <c r="A12" s="84">
        <v>27000000</v>
      </c>
    </row>
    <row r="13" ht="15">
      <c r="A13" s="84">
        <v>600000000</v>
      </c>
    </row>
    <row r="14" ht="15">
      <c r="A14" s="84">
        <v>50000000</v>
      </c>
    </row>
    <row r="15" ht="15">
      <c r="A15" s="84">
        <v>10000000</v>
      </c>
    </row>
    <row r="16" ht="15">
      <c r="A16" s="84">
        <v>202500000</v>
      </c>
    </row>
    <row r="17" ht="15">
      <c r="A17" s="84">
        <v>40000000</v>
      </c>
    </row>
    <row r="18" ht="15">
      <c r="A18" s="84">
        <v>400000000</v>
      </c>
    </row>
    <row r="19" ht="15">
      <c r="A19" s="84">
        <v>200000000</v>
      </c>
    </row>
    <row r="20" ht="15">
      <c r="A20" s="84">
        <v>7000000</v>
      </c>
    </row>
    <row r="21" ht="15">
      <c r="A21" s="84">
        <v>200000000</v>
      </c>
    </row>
    <row r="22" ht="15">
      <c r="A22" s="84">
        <v>785700000</v>
      </c>
    </row>
    <row r="23" ht="15">
      <c r="A23" s="84">
        <v>650000000</v>
      </c>
    </row>
    <row r="24" ht="15">
      <c r="A24" s="84">
        <v>20000000</v>
      </c>
    </row>
    <row r="25" ht="15">
      <c r="A25" s="84">
        <v>30000000</v>
      </c>
    </row>
    <row r="26" ht="15">
      <c r="A26" s="84">
        <v>10000000</v>
      </c>
    </row>
    <row r="27" ht="15">
      <c r="A27" s="84">
        <v>80000000</v>
      </c>
    </row>
    <row r="28" ht="15">
      <c r="A28" s="84">
        <v>5000000</v>
      </c>
    </row>
    <row r="29" ht="15">
      <c r="A29" s="84">
        <v>3900000000</v>
      </c>
    </row>
    <row r="30" ht="15">
      <c r="A30" s="84">
        <v>100000000</v>
      </c>
    </row>
    <row r="31" ht="15">
      <c r="A31" s="84">
        <v>1000000</v>
      </c>
    </row>
    <row r="32" ht="15">
      <c r="A32" s="84">
        <v>950000000</v>
      </c>
    </row>
    <row r="33" ht="15">
      <c r="A33" s="84">
        <v>15000000</v>
      </c>
    </row>
    <row r="34" ht="15">
      <c r="A34" s="84">
        <v>10000000</v>
      </c>
    </row>
    <row r="35" ht="15">
      <c r="A35" s="84">
        <v>1200000000</v>
      </c>
    </row>
    <row r="36" ht="15">
      <c r="A36" s="84">
        <v>140000000</v>
      </c>
    </row>
    <row r="37" ht="15">
      <c r="A37" s="84">
        <v>300000000</v>
      </c>
    </row>
    <row r="38" ht="15">
      <c r="A38" s="84">
        <v>670000000</v>
      </c>
    </row>
    <row r="39" ht="15">
      <c r="A39" s="84">
        <v>5500000000</v>
      </c>
    </row>
    <row r="40" ht="15">
      <c r="A40" s="84">
        <v>50000000</v>
      </c>
    </row>
    <row r="41" ht="15">
      <c r="A41" s="84">
        <v>150000000</v>
      </c>
    </row>
    <row r="42" ht="15">
      <c r="A42" s="84">
        <v>60000000</v>
      </c>
    </row>
    <row r="43" ht="15">
      <c r="A43" s="84">
        <v>60000000</v>
      </c>
    </row>
    <row r="44" ht="15">
      <c r="A44" s="84">
        <v>1000000</v>
      </c>
    </row>
    <row r="45" ht="15">
      <c r="A45" s="84">
        <v>200000000</v>
      </c>
    </row>
    <row r="46" ht="15">
      <c r="A46" s="84">
        <v>200000000</v>
      </c>
    </row>
    <row r="47" ht="15">
      <c r="A47" s="84">
        <f>SUM(A1:A46)</f>
        <v>25617850000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6"/>
  <sheetViews>
    <sheetView view="pageBreakPreview" zoomScale="60" zoomScaleNormal="70" zoomScalePageLayoutView="80" workbookViewId="0" topLeftCell="A1">
      <selection activeCell="O9" sqref="O9"/>
    </sheetView>
  </sheetViews>
  <sheetFormatPr defaultColWidth="11.421875" defaultRowHeight="15"/>
  <cols>
    <col min="1" max="1" width="10.8515625" style="1" customWidth="1"/>
    <col min="2" max="2" width="29.00390625" style="1" customWidth="1"/>
    <col min="3" max="3" width="66.421875" style="106" customWidth="1"/>
    <col min="4" max="4" width="15.140625" style="1" customWidth="1"/>
    <col min="5" max="5" width="14.00390625" style="1" customWidth="1"/>
    <col min="6" max="6" width="19.421875" style="1" customWidth="1"/>
    <col min="7" max="7" width="17.00390625" style="1" customWidth="1"/>
    <col min="8" max="8" width="26.421875" style="1" bestFit="1" customWidth="1"/>
    <col min="9" max="9" width="27.8515625" style="1" bestFit="1" customWidth="1"/>
    <col min="10" max="10" width="15.140625" style="1" customWidth="1"/>
    <col min="11" max="11" width="16.7109375" style="1" customWidth="1"/>
    <col min="12" max="12" width="47.140625" style="1" customWidth="1"/>
    <col min="13" max="14" width="17.421875" style="1" bestFit="1" customWidth="1"/>
    <col min="15" max="15" width="18.7109375" style="1" bestFit="1" customWidth="1"/>
    <col min="16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107" t="s">
        <v>29</v>
      </c>
      <c r="F5" s="157" t="s">
        <v>27</v>
      </c>
      <c r="G5" s="158"/>
      <c r="H5" s="158"/>
      <c r="I5" s="159"/>
    </row>
    <row r="6" spans="2:9" ht="15">
      <c r="B6" s="3" t="s">
        <v>2</v>
      </c>
      <c r="C6" s="108" t="s">
        <v>30</v>
      </c>
      <c r="F6" s="160"/>
      <c r="G6" s="161"/>
      <c r="H6" s="161"/>
      <c r="I6" s="162"/>
    </row>
    <row r="7" spans="2:9" ht="15">
      <c r="B7" s="3" t="s">
        <v>3</v>
      </c>
      <c r="C7" s="109">
        <v>3825000</v>
      </c>
      <c r="F7" s="160"/>
      <c r="G7" s="161"/>
      <c r="H7" s="161"/>
      <c r="I7" s="162"/>
    </row>
    <row r="8" spans="2:9" ht="15">
      <c r="B8" s="3" t="s">
        <v>16</v>
      </c>
      <c r="C8" s="110" t="s">
        <v>31</v>
      </c>
      <c r="F8" s="160"/>
      <c r="G8" s="161"/>
      <c r="H8" s="161"/>
      <c r="I8" s="162"/>
    </row>
    <row r="9" spans="2:9" ht="180">
      <c r="B9" s="3" t="s">
        <v>19</v>
      </c>
      <c r="C9" s="108" t="s">
        <v>32</v>
      </c>
      <c r="F9" s="163"/>
      <c r="G9" s="164"/>
      <c r="H9" s="164"/>
      <c r="I9" s="165"/>
    </row>
    <row r="10" spans="2:9" ht="15">
      <c r="B10" s="3" t="s">
        <v>4</v>
      </c>
      <c r="C10" s="108"/>
      <c r="F10" s="20"/>
      <c r="G10" s="20"/>
      <c r="H10" s="20"/>
      <c r="I10" s="20"/>
    </row>
    <row r="11" spans="2:14" ht="60">
      <c r="B11" s="3" t="s">
        <v>5</v>
      </c>
      <c r="C11" s="108" t="s">
        <v>226</v>
      </c>
      <c r="F11" s="157" t="s">
        <v>26</v>
      </c>
      <c r="G11" s="158"/>
      <c r="H11" s="158"/>
      <c r="I11" s="159"/>
      <c r="N11" s="141"/>
    </row>
    <row r="12" spans="2:9" ht="15">
      <c r="B12" s="3" t="s">
        <v>23</v>
      </c>
      <c r="C12" s="125">
        <v>21294568992</v>
      </c>
      <c r="F12" s="160"/>
      <c r="G12" s="161"/>
      <c r="H12" s="161"/>
      <c r="I12" s="162"/>
    </row>
    <row r="13" spans="2:9" ht="30">
      <c r="B13" s="3" t="s">
        <v>24</v>
      </c>
      <c r="C13" s="124">
        <v>331972650</v>
      </c>
      <c r="F13" s="160"/>
      <c r="G13" s="161"/>
      <c r="H13" s="161"/>
      <c r="I13" s="162"/>
    </row>
    <row r="14" spans="2:9" ht="30">
      <c r="B14" s="3" t="s">
        <v>25</v>
      </c>
      <c r="C14" s="111">
        <v>33197265</v>
      </c>
      <c r="F14" s="160"/>
      <c r="G14" s="161"/>
      <c r="H14" s="161"/>
      <c r="I14" s="162"/>
    </row>
    <row r="15" spans="2:9" ht="30.75" thickBot="1">
      <c r="B15" s="16" t="s">
        <v>18</v>
      </c>
      <c r="C15" s="112">
        <v>42733</v>
      </c>
      <c r="F15" s="163"/>
      <c r="G15" s="164"/>
      <c r="H15" s="164"/>
      <c r="I15" s="165"/>
    </row>
    <row r="17" ht="15.75" thickBot="1">
      <c r="B17" s="11" t="s">
        <v>15</v>
      </c>
    </row>
    <row r="18" spans="2:13" ht="75" customHeight="1" thickBot="1">
      <c r="B18" s="81" t="s">
        <v>28</v>
      </c>
      <c r="C18" s="82" t="s">
        <v>6</v>
      </c>
      <c r="D18" s="82" t="s">
        <v>17</v>
      </c>
      <c r="E18" s="82" t="s">
        <v>7</v>
      </c>
      <c r="F18" s="82" t="s">
        <v>8</v>
      </c>
      <c r="G18" s="82" t="s">
        <v>9</v>
      </c>
      <c r="H18" s="82" t="s">
        <v>10</v>
      </c>
      <c r="I18" s="82" t="s">
        <v>11</v>
      </c>
      <c r="J18" s="82" t="s">
        <v>12</v>
      </c>
      <c r="K18" s="82" t="s">
        <v>13</v>
      </c>
      <c r="L18" s="83" t="s">
        <v>14</v>
      </c>
      <c r="M18" s="137" t="s">
        <v>222</v>
      </c>
    </row>
    <row r="19" spans="2:12" ht="60.75" thickBot="1">
      <c r="B19" s="94" t="s">
        <v>35</v>
      </c>
      <c r="C19" s="113" t="s">
        <v>36</v>
      </c>
      <c r="D19" s="95" t="s">
        <v>45</v>
      </c>
      <c r="E19" s="95" t="s">
        <v>55</v>
      </c>
      <c r="F19" s="95" t="s">
        <v>225</v>
      </c>
      <c r="G19" s="95" t="s">
        <v>40</v>
      </c>
      <c r="H19" s="96">
        <v>1600000</v>
      </c>
      <c r="I19" s="96">
        <f>+H19</f>
        <v>1600000</v>
      </c>
      <c r="J19" s="95" t="s">
        <v>223</v>
      </c>
      <c r="K19" s="95" t="s">
        <v>223</v>
      </c>
      <c r="L19" s="120" t="s">
        <v>247</v>
      </c>
    </row>
    <row r="20" spans="2:12" ht="60.75" thickBot="1">
      <c r="B20" s="80" t="s">
        <v>43</v>
      </c>
      <c r="C20" s="114" t="s">
        <v>218</v>
      </c>
      <c r="D20" s="78" t="s">
        <v>78</v>
      </c>
      <c r="E20" s="78" t="s">
        <v>90</v>
      </c>
      <c r="F20" s="78" t="s">
        <v>56</v>
      </c>
      <c r="G20" s="78" t="s">
        <v>40</v>
      </c>
      <c r="H20" s="85">
        <v>100000000</v>
      </c>
      <c r="I20" s="96">
        <f aca="true" t="shared" si="0" ref="I20:I26">+H20</f>
        <v>100000000</v>
      </c>
      <c r="J20" s="95" t="s">
        <v>223</v>
      </c>
      <c r="K20" s="95" t="s">
        <v>223</v>
      </c>
      <c r="L20" s="79" t="s">
        <v>248</v>
      </c>
    </row>
    <row r="21" spans="2:12" ht="60.75" thickBot="1">
      <c r="B21" s="80">
        <v>41111700</v>
      </c>
      <c r="C21" s="100" t="s">
        <v>234</v>
      </c>
      <c r="D21" s="78" t="s">
        <v>50</v>
      </c>
      <c r="E21" s="78" t="s">
        <v>38</v>
      </c>
      <c r="F21" s="78" t="s">
        <v>225</v>
      </c>
      <c r="G21" s="78" t="s">
        <v>40</v>
      </c>
      <c r="H21" s="85">
        <v>12500000</v>
      </c>
      <c r="I21" s="96">
        <f t="shared" si="0"/>
        <v>12500000</v>
      </c>
      <c r="J21" s="78" t="s">
        <v>223</v>
      </c>
      <c r="K21" s="78" t="s">
        <v>223</v>
      </c>
      <c r="L21" s="79" t="s">
        <v>246</v>
      </c>
    </row>
    <row r="22" spans="2:14" ht="60.75" thickBot="1">
      <c r="B22" s="80">
        <v>56101700</v>
      </c>
      <c r="C22" s="100" t="s">
        <v>221</v>
      </c>
      <c r="D22" s="78" t="s">
        <v>78</v>
      </c>
      <c r="E22" s="78" t="s">
        <v>46</v>
      </c>
      <c r="F22" s="78" t="s">
        <v>56</v>
      </c>
      <c r="G22" s="78" t="s">
        <v>40</v>
      </c>
      <c r="H22" s="85">
        <v>415000000</v>
      </c>
      <c r="I22" s="96">
        <f t="shared" si="0"/>
        <v>415000000</v>
      </c>
      <c r="J22" s="78" t="s">
        <v>223</v>
      </c>
      <c r="K22" s="78" t="s">
        <v>223</v>
      </c>
      <c r="L22" s="79" t="s">
        <v>246</v>
      </c>
      <c r="N22" s="123"/>
    </row>
    <row r="23" spans="2:12" ht="60.75" thickBot="1">
      <c r="B23" s="80">
        <v>56101700</v>
      </c>
      <c r="C23" s="100" t="s">
        <v>220</v>
      </c>
      <c r="D23" s="78" t="s">
        <v>78</v>
      </c>
      <c r="E23" s="78" t="s">
        <v>46</v>
      </c>
      <c r="F23" s="78" t="s">
        <v>56</v>
      </c>
      <c r="G23" s="78" t="s">
        <v>40</v>
      </c>
      <c r="H23" s="101">
        <v>100000000</v>
      </c>
      <c r="I23" s="96">
        <f t="shared" si="0"/>
        <v>100000000</v>
      </c>
      <c r="J23" s="78" t="s">
        <v>223</v>
      </c>
      <c r="K23" s="78" t="s">
        <v>223</v>
      </c>
      <c r="L23" s="79" t="s">
        <v>246</v>
      </c>
    </row>
    <row r="24" spans="2:14" ht="60.75" thickBot="1">
      <c r="B24" s="80">
        <v>15101506</v>
      </c>
      <c r="C24" s="100" t="s">
        <v>64</v>
      </c>
      <c r="D24" s="78" t="s">
        <v>54</v>
      </c>
      <c r="E24" s="78" t="s">
        <v>75</v>
      </c>
      <c r="F24" s="78" t="s">
        <v>224</v>
      </c>
      <c r="G24" s="78" t="s">
        <v>40</v>
      </c>
      <c r="H24" s="85">
        <v>40000000</v>
      </c>
      <c r="I24" s="96">
        <f t="shared" si="0"/>
        <v>40000000</v>
      </c>
      <c r="J24" s="78" t="s">
        <v>223</v>
      </c>
      <c r="K24" s="78" t="s">
        <v>223</v>
      </c>
      <c r="L24" s="79" t="s">
        <v>246</v>
      </c>
      <c r="N24" s="66"/>
    </row>
    <row r="25" spans="2:14" ht="90.75" thickBot="1">
      <c r="B25" s="80" t="s">
        <v>157</v>
      </c>
      <c r="C25" s="100" t="s">
        <v>154</v>
      </c>
      <c r="D25" s="78" t="s">
        <v>78</v>
      </c>
      <c r="E25" s="78" t="s">
        <v>38</v>
      </c>
      <c r="F25" s="78" t="s">
        <v>225</v>
      </c>
      <c r="G25" s="78" t="s">
        <v>40</v>
      </c>
      <c r="H25" s="85">
        <v>10000000</v>
      </c>
      <c r="I25" s="96">
        <f t="shared" si="0"/>
        <v>10000000</v>
      </c>
      <c r="J25" s="78" t="s">
        <v>223</v>
      </c>
      <c r="K25" s="78" t="s">
        <v>223</v>
      </c>
      <c r="L25" s="79" t="s">
        <v>252</v>
      </c>
      <c r="N25" s="66"/>
    </row>
    <row r="26" spans="2:14" ht="60">
      <c r="B26" s="46" t="s">
        <v>210</v>
      </c>
      <c r="C26" s="100" t="s">
        <v>206</v>
      </c>
      <c r="D26" s="78" t="s">
        <v>78</v>
      </c>
      <c r="E26" s="78" t="s">
        <v>38</v>
      </c>
      <c r="F26" s="78" t="s">
        <v>225</v>
      </c>
      <c r="G26" s="78" t="s">
        <v>40</v>
      </c>
      <c r="H26" s="85">
        <v>1000000</v>
      </c>
      <c r="I26" s="96">
        <f t="shared" si="0"/>
        <v>1000000</v>
      </c>
      <c r="J26" s="78" t="s">
        <v>223</v>
      </c>
      <c r="K26" s="78" t="s">
        <v>223</v>
      </c>
      <c r="L26" s="79" t="s">
        <v>252</v>
      </c>
      <c r="N26" s="66"/>
    </row>
    <row r="27" spans="2:12" ht="180">
      <c r="B27" s="80" t="s">
        <v>65</v>
      </c>
      <c r="C27" s="100" t="s">
        <v>66</v>
      </c>
      <c r="D27" s="78" t="s">
        <v>54</v>
      </c>
      <c r="E27" s="78" t="s">
        <v>104</v>
      </c>
      <c r="F27" s="78" t="s">
        <v>255</v>
      </c>
      <c r="G27" s="78" t="s">
        <v>40</v>
      </c>
      <c r="H27" s="85">
        <v>500000000</v>
      </c>
      <c r="I27" s="85">
        <f>+H27</f>
        <v>500000000</v>
      </c>
      <c r="J27" s="78" t="s">
        <v>223</v>
      </c>
      <c r="K27" s="78" t="s">
        <v>223</v>
      </c>
      <c r="L27" s="79" t="s">
        <v>246</v>
      </c>
    </row>
    <row r="28" spans="2:12" ht="60">
      <c r="B28" s="105" t="s">
        <v>68</v>
      </c>
      <c r="C28" s="100" t="s">
        <v>69</v>
      </c>
      <c r="D28" s="100" t="s">
        <v>78</v>
      </c>
      <c r="E28" s="100" t="s">
        <v>87</v>
      </c>
      <c r="F28" s="100" t="s">
        <v>225</v>
      </c>
      <c r="G28" s="100" t="s">
        <v>40</v>
      </c>
      <c r="H28" s="101">
        <v>31000000</v>
      </c>
      <c r="I28" s="85">
        <f aca="true" t="shared" si="1" ref="I28:I74">+H28</f>
        <v>31000000</v>
      </c>
      <c r="J28" s="100" t="s">
        <v>223</v>
      </c>
      <c r="K28" s="100" t="s">
        <v>223</v>
      </c>
      <c r="L28" s="79" t="s">
        <v>246</v>
      </c>
    </row>
    <row r="29" spans="2:14" ht="390">
      <c r="B29" s="80" t="s">
        <v>217</v>
      </c>
      <c r="C29" s="100" t="s">
        <v>232</v>
      </c>
      <c r="D29" s="78" t="s">
        <v>214</v>
      </c>
      <c r="E29" s="78" t="s">
        <v>46</v>
      </c>
      <c r="F29" s="100" t="s">
        <v>225</v>
      </c>
      <c r="G29" s="78" t="s">
        <v>40</v>
      </c>
      <c r="H29" s="85">
        <v>45000000</v>
      </c>
      <c r="I29" s="85">
        <f t="shared" si="1"/>
        <v>45000000</v>
      </c>
      <c r="J29" s="78" t="s">
        <v>223</v>
      </c>
      <c r="K29" s="78" t="s">
        <v>223</v>
      </c>
      <c r="L29" s="79" t="s">
        <v>246</v>
      </c>
      <c r="N29" s="49"/>
    </row>
    <row r="30" spans="1:14" s="20" customFormat="1" ht="60">
      <c r="A30" s="1"/>
      <c r="B30" s="80">
        <v>14110000</v>
      </c>
      <c r="C30" s="100" t="s">
        <v>213</v>
      </c>
      <c r="D30" s="78" t="s">
        <v>37</v>
      </c>
      <c r="E30" s="78" t="s">
        <v>38</v>
      </c>
      <c r="F30" s="78" t="s">
        <v>225</v>
      </c>
      <c r="G30" s="78" t="s">
        <v>40</v>
      </c>
      <c r="H30" s="85">
        <v>8000000</v>
      </c>
      <c r="I30" s="85">
        <f t="shared" si="1"/>
        <v>8000000</v>
      </c>
      <c r="J30" s="78" t="s">
        <v>223</v>
      </c>
      <c r="K30" s="78" t="s">
        <v>223</v>
      </c>
      <c r="L30" s="79" t="s">
        <v>246</v>
      </c>
      <c r="M30" s="1"/>
      <c r="N30" s="97"/>
    </row>
    <row r="31" spans="1:13" s="20" customFormat="1" ht="45">
      <c r="A31" s="1"/>
      <c r="B31" s="80" t="s">
        <v>70</v>
      </c>
      <c r="C31" s="100" t="s">
        <v>71</v>
      </c>
      <c r="D31" s="78" t="s">
        <v>37</v>
      </c>
      <c r="E31" s="78" t="s">
        <v>104</v>
      </c>
      <c r="F31" s="78" t="s">
        <v>225</v>
      </c>
      <c r="G31" s="78" t="s">
        <v>40</v>
      </c>
      <c r="H31" s="85">
        <v>20000000</v>
      </c>
      <c r="I31" s="85">
        <f t="shared" si="1"/>
        <v>20000000</v>
      </c>
      <c r="J31" s="78" t="s">
        <v>223</v>
      </c>
      <c r="K31" s="78" t="s">
        <v>223</v>
      </c>
      <c r="L31" s="79" t="s">
        <v>245</v>
      </c>
      <c r="M31" s="1"/>
    </row>
    <row r="32" spans="1:14" ht="60">
      <c r="A32" s="20"/>
      <c r="B32" s="80" t="s">
        <v>193</v>
      </c>
      <c r="C32" s="100" t="s">
        <v>73</v>
      </c>
      <c r="D32" s="78" t="s">
        <v>45</v>
      </c>
      <c r="E32" s="78" t="s">
        <v>55</v>
      </c>
      <c r="F32" s="78" t="s">
        <v>56</v>
      </c>
      <c r="G32" s="78" t="s">
        <v>40</v>
      </c>
      <c r="H32" s="85">
        <v>650000000</v>
      </c>
      <c r="I32" s="85">
        <f t="shared" si="1"/>
        <v>650000000</v>
      </c>
      <c r="J32" s="78" t="s">
        <v>223</v>
      </c>
      <c r="K32" s="78" t="s">
        <v>223</v>
      </c>
      <c r="L32" s="79" t="s">
        <v>246</v>
      </c>
      <c r="M32" s="103"/>
      <c r="N32" s="50"/>
    </row>
    <row r="33" spans="2:14" ht="60">
      <c r="B33" s="80">
        <v>56112100</v>
      </c>
      <c r="C33" s="100" t="s">
        <v>215</v>
      </c>
      <c r="D33" s="78" t="s">
        <v>37</v>
      </c>
      <c r="E33" s="78" t="s">
        <v>90</v>
      </c>
      <c r="F33" s="78" t="s">
        <v>225</v>
      </c>
      <c r="G33" s="78" t="s">
        <v>40</v>
      </c>
      <c r="H33" s="85">
        <v>11000000</v>
      </c>
      <c r="I33" s="85">
        <f t="shared" si="1"/>
        <v>11000000</v>
      </c>
      <c r="J33" s="78" t="s">
        <v>223</v>
      </c>
      <c r="K33" s="78" t="s">
        <v>223</v>
      </c>
      <c r="L33" s="79" t="s">
        <v>246</v>
      </c>
      <c r="N33" s="50"/>
    </row>
    <row r="34" spans="2:14" ht="60">
      <c r="B34" s="80">
        <v>73161517</v>
      </c>
      <c r="C34" s="100" t="s">
        <v>216</v>
      </c>
      <c r="D34" s="78" t="s">
        <v>45</v>
      </c>
      <c r="E34" s="78" t="s">
        <v>46</v>
      </c>
      <c r="F34" s="78" t="s">
        <v>256</v>
      </c>
      <c r="G34" s="78" t="s">
        <v>40</v>
      </c>
      <c r="H34" s="85">
        <v>63000000</v>
      </c>
      <c r="I34" s="85">
        <f t="shared" si="1"/>
        <v>63000000</v>
      </c>
      <c r="J34" s="78" t="s">
        <v>223</v>
      </c>
      <c r="K34" s="78" t="s">
        <v>223</v>
      </c>
      <c r="L34" s="79" t="s">
        <v>248</v>
      </c>
      <c r="N34" s="50"/>
    </row>
    <row r="35" spans="2:12" ht="60">
      <c r="B35" s="80" t="s">
        <v>192</v>
      </c>
      <c r="C35" s="100" t="s">
        <v>74</v>
      </c>
      <c r="D35" s="78" t="s">
        <v>45</v>
      </c>
      <c r="E35" s="78" t="s">
        <v>55</v>
      </c>
      <c r="F35" s="78" t="s">
        <v>256</v>
      </c>
      <c r="G35" s="78" t="s">
        <v>40</v>
      </c>
      <c r="H35" s="85">
        <v>37000000</v>
      </c>
      <c r="I35" s="85">
        <f t="shared" si="1"/>
        <v>37000000</v>
      </c>
      <c r="J35" s="78" t="s">
        <v>223</v>
      </c>
      <c r="K35" s="78" t="s">
        <v>223</v>
      </c>
      <c r="L35" s="79" t="s">
        <v>246</v>
      </c>
    </row>
    <row r="36" spans="2:12" ht="60">
      <c r="B36" s="80" t="s">
        <v>76</v>
      </c>
      <c r="C36" s="100" t="s">
        <v>233</v>
      </c>
      <c r="D36" s="78" t="s">
        <v>45</v>
      </c>
      <c r="E36" s="78" t="s">
        <v>55</v>
      </c>
      <c r="F36" s="78" t="s">
        <v>56</v>
      </c>
      <c r="G36" s="78" t="s">
        <v>40</v>
      </c>
      <c r="H36" s="85">
        <v>900000000</v>
      </c>
      <c r="I36" s="85">
        <f t="shared" si="1"/>
        <v>900000000</v>
      </c>
      <c r="J36" s="78" t="s">
        <v>223</v>
      </c>
      <c r="K36" s="78" t="s">
        <v>223</v>
      </c>
      <c r="L36" s="79" t="s">
        <v>248</v>
      </c>
    </row>
    <row r="37" spans="1:13" ht="60">
      <c r="A37" s="20"/>
      <c r="B37" s="80" t="s">
        <v>81</v>
      </c>
      <c r="C37" s="100" t="s">
        <v>82</v>
      </c>
      <c r="D37" s="78" t="s">
        <v>54</v>
      </c>
      <c r="E37" s="78" t="s">
        <v>75</v>
      </c>
      <c r="F37" s="78" t="s">
        <v>52</v>
      </c>
      <c r="G37" s="78" t="s">
        <v>40</v>
      </c>
      <c r="H37" s="85">
        <v>262000000</v>
      </c>
      <c r="I37" s="85">
        <f t="shared" si="1"/>
        <v>262000000</v>
      </c>
      <c r="J37" s="78" t="s">
        <v>223</v>
      </c>
      <c r="K37" s="78" t="s">
        <v>223</v>
      </c>
      <c r="L37" s="79" t="s">
        <v>248</v>
      </c>
      <c r="M37" s="20"/>
    </row>
    <row r="38" spans="2:12" ht="60">
      <c r="B38" s="80">
        <v>78181500</v>
      </c>
      <c r="C38" s="100" t="s">
        <v>85</v>
      </c>
      <c r="D38" s="78" t="s">
        <v>78</v>
      </c>
      <c r="E38" s="78" t="s">
        <v>46</v>
      </c>
      <c r="F38" s="78" t="s">
        <v>56</v>
      </c>
      <c r="G38" s="78" t="s">
        <v>40</v>
      </c>
      <c r="H38" s="85">
        <v>400000000</v>
      </c>
      <c r="I38" s="85">
        <f t="shared" si="1"/>
        <v>400000000</v>
      </c>
      <c r="J38" s="78" t="s">
        <v>223</v>
      </c>
      <c r="K38" s="78" t="s">
        <v>223</v>
      </c>
      <c r="L38" s="79" t="s">
        <v>246</v>
      </c>
    </row>
    <row r="39" spans="2:15" ht="75.75" customHeight="1">
      <c r="B39" s="80">
        <v>76111501</v>
      </c>
      <c r="C39" s="100" t="s">
        <v>86</v>
      </c>
      <c r="D39" s="78" t="s">
        <v>45</v>
      </c>
      <c r="E39" s="78" t="s">
        <v>55</v>
      </c>
      <c r="F39" s="78" t="s">
        <v>257</v>
      </c>
      <c r="G39" s="78" t="s">
        <v>40</v>
      </c>
      <c r="H39" s="85">
        <v>887000000</v>
      </c>
      <c r="I39" s="85">
        <f t="shared" si="1"/>
        <v>887000000</v>
      </c>
      <c r="J39" s="78" t="s">
        <v>144</v>
      </c>
      <c r="K39" s="78" t="s">
        <v>167</v>
      </c>
      <c r="L39" s="79" t="s">
        <v>246</v>
      </c>
      <c r="M39" s="166"/>
      <c r="N39" s="122"/>
      <c r="O39" s="122"/>
    </row>
    <row r="40" spans="2:15" ht="73.5" customHeight="1">
      <c r="B40" s="80">
        <v>90101700</v>
      </c>
      <c r="C40" s="100" t="s">
        <v>88</v>
      </c>
      <c r="D40" s="78" t="s">
        <v>45</v>
      </c>
      <c r="E40" s="78" t="s">
        <v>75</v>
      </c>
      <c r="F40" s="78" t="s">
        <v>257</v>
      </c>
      <c r="G40" s="78" t="s">
        <v>40</v>
      </c>
      <c r="H40" s="85">
        <v>845000000</v>
      </c>
      <c r="I40" s="85">
        <f t="shared" si="1"/>
        <v>845000000</v>
      </c>
      <c r="J40" s="78" t="s">
        <v>144</v>
      </c>
      <c r="K40" s="78" t="s">
        <v>167</v>
      </c>
      <c r="L40" s="79" t="s">
        <v>246</v>
      </c>
      <c r="M40" s="166"/>
      <c r="N40" s="122"/>
      <c r="O40" s="122"/>
    </row>
    <row r="41" spans="2:12" ht="60">
      <c r="B41" s="80">
        <v>48101909</v>
      </c>
      <c r="C41" s="100" t="s">
        <v>219</v>
      </c>
      <c r="D41" s="78" t="s">
        <v>78</v>
      </c>
      <c r="E41" s="78" t="s">
        <v>87</v>
      </c>
      <c r="F41" s="78" t="s">
        <v>225</v>
      </c>
      <c r="G41" s="78" t="s">
        <v>40</v>
      </c>
      <c r="H41" s="85">
        <v>12000000</v>
      </c>
      <c r="I41" s="85">
        <f t="shared" si="1"/>
        <v>12000000</v>
      </c>
      <c r="J41" s="78" t="s">
        <v>223</v>
      </c>
      <c r="K41" s="78" t="s">
        <v>223</v>
      </c>
      <c r="L41" s="79" t="s">
        <v>246</v>
      </c>
    </row>
    <row r="42" spans="2:12" ht="60">
      <c r="B42" s="80">
        <v>22101527</v>
      </c>
      <c r="C42" s="100" t="s">
        <v>92</v>
      </c>
      <c r="D42" s="78" t="s">
        <v>78</v>
      </c>
      <c r="E42" s="78" t="s">
        <v>38</v>
      </c>
      <c r="F42" s="78" t="s">
        <v>225</v>
      </c>
      <c r="G42" s="78" t="s">
        <v>40</v>
      </c>
      <c r="H42" s="85">
        <v>12000000</v>
      </c>
      <c r="I42" s="85">
        <f t="shared" si="1"/>
        <v>12000000</v>
      </c>
      <c r="J42" s="78" t="s">
        <v>223</v>
      </c>
      <c r="K42" s="78" t="s">
        <v>223</v>
      </c>
      <c r="L42" s="79" t="s">
        <v>246</v>
      </c>
    </row>
    <row r="43" spans="2:12" ht="60">
      <c r="B43" s="80">
        <v>83111800</v>
      </c>
      <c r="C43" s="100" t="s">
        <v>207</v>
      </c>
      <c r="D43" s="78" t="s">
        <v>54</v>
      </c>
      <c r="E43" s="78" t="s">
        <v>75</v>
      </c>
      <c r="F43" s="78" t="s">
        <v>52</v>
      </c>
      <c r="G43" s="78" t="s">
        <v>40</v>
      </c>
      <c r="H43" s="85">
        <v>1000000000</v>
      </c>
      <c r="I43" s="85">
        <f t="shared" si="1"/>
        <v>1000000000</v>
      </c>
      <c r="J43" s="78" t="s">
        <v>223</v>
      </c>
      <c r="K43" s="78" t="s">
        <v>223</v>
      </c>
      <c r="L43" s="79" t="s">
        <v>249</v>
      </c>
    </row>
    <row r="44" spans="2:12" ht="60">
      <c r="B44" s="80">
        <v>82121800</v>
      </c>
      <c r="C44" s="100" t="s">
        <v>96</v>
      </c>
      <c r="D44" s="78" t="s">
        <v>54</v>
      </c>
      <c r="E44" s="78" t="s">
        <v>75</v>
      </c>
      <c r="F44" s="78" t="s">
        <v>225</v>
      </c>
      <c r="G44" s="78" t="s">
        <v>40</v>
      </c>
      <c r="H44" s="85">
        <v>1000000</v>
      </c>
      <c r="I44" s="85">
        <f t="shared" si="1"/>
        <v>1000000</v>
      </c>
      <c r="J44" s="78" t="s">
        <v>223</v>
      </c>
      <c r="K44" s="78" t="s">
        <v>223</v>
      </c>
      <c r="L44" s="79" t="s">
        <v>250</v>
      </c>
    </row>
    <row r="45" spans="2:12" ht="60">
      <c r="B45" s="80">
        <v>82121800</v>
      </c>
      <c r="C45" s="100" t="s">
        <v>97</v>
      </c>
      <c r="D45" s="78" t="s">
        <v>54</v>
      </c>
      <c r="E45" s="78" t="s">
        <v>75</v>
      </c>
      <c r="F45" s="78" t="s">
        <v>52</v>
      </c>
      <c r="G45" s="78" t="s">
        <v>40</v>
      </c>
      <c r="H45" s="85">
        <v>200000000</v>
      </c>
      <c r="I45" s="85">
        <f t="shared" si="1"/>
        <v>200000000</v>
      </c>
      <c r="J45" s="78" t="s">
        <v>223</v>
      </c>
      <c r="K45" s="78" t="s">
        <v>223</v>
      </c>
      <c r="L45" s="79" t="s">
        <v>251</v>
      </c>
    </row>
    <row r="46" spans="2:12" ht="60">
      <c r="B46" s="80" t="s">
        <v>98</v>
      </c>
      <c r="C46" s="100" t="s">
        <v>99</v>
      </c>
      <c r="D46" s="78" t="s">
        <v>45</v>
      </c>
      <c r="E46" s="78" t="s">
        <v>55</v>
      </c>
      <c r="F46" s="78" t="s">
        <v>225</v>
      </c>
      <c r="G46" s="78" t="s">
        <v>40</v>
      </c>
      <c r="H46" s="85">
        <v>3000000</v>
      </c>
      <c r="I46" s="85">
        <f t="shared" si="1"/>
        <v>3000000</v>
      </c>
      <c r="J46" s="78" t="s">
        <v>223</v>
      </c>
      <c r="K46" s="78" t="s">
        <v>223</v>
      </c>
      <c r="L46" s="79" t="s">
        <v>250</v>
      </c>
    </row>
    <row r="47" spans="2:12" ht="60">
      <c r="B47" s="80">
        <v>82121800</v>
      </c>
      <c r="C47" s="100" t="s">
        <v>100</v>
      </c>
      <c r="D47" s="78" t="s">
        <v>45</v>
      </c>
      <c r="E47" s="78" t="s">
        <v>55</v>
      </c>
      <c r="F47" s="78" t="s">
        <v>225</v>
      </c>
      <c r="G47" s="78" t="s">
        <v>40</v>
      </c>
      <c r="H47" s="85">
        <v>1000000</v>
      </c>
      <c r="I47" s="85">
        <f t="shared" si="1"/>
        <v>1000000</v>
      </c>
      <c r="J47" s="78" t="s">
        <v>223</v>
      </c>
      <c r="K47" s="78" t="s">
        <v>223</v>
      </c>
      <c r="L47" s="79" t="s">
        <v>250</v>
      </c>
    </row>
    <row r="48" spans="2:12" ht="60">
      <c r="B48" s="80" t="s">
        <v>105</v>
      </c>
      <c r="C48" s="100" t="s">
        <v>106</v>
      </c>
      <c r="D48" s="78" t="s">
        <v>54</v>
      </c>
      <c r="E48" s="78" t="s">
        <v>75</v>
      </c>
      <c r="F48" s="78" t="s">
        <v>258</v>
      </c>
      <c r="G48" s="78" t="s">
        <v>40</v>
      </c>
      <c r="H48" s="85">
        <v>150000000</v>
      </c>
      <c r="I48" s="85">
        <f t="shared" si="1"/>
        <v>150000000</v>
      </c>
      <c r="J48" s="78" t="s">
        <v>223</v>
      </c>
      <c r="K48" s="78" t="s">
        <v>223</v>
      </c>
      <c r="L48" s="79" t="s">
        <v>246</v>
      </c>
    </row>
    <row r="49" spans="1:13" s="20" customFormat="1" ht="60">
      <c r="A49" s="1"/>
      <c r="B49" s="80" t="s">
        <v>107</v>
      </c>
      <c r="C49" s="100" t="s">
        <v>108</v>
      </c>
      <c r="D49" s="78" t="s">
        <v>54</v>
      </c>
      <c r="E49" s="78" t="s">
        <v>75</v>
      </c>
      <c r="F49" s="78" t="s">
        <v>258</v>
      </c>
      <c r="G49" s="78" t="s">
        <v>40</v>
      </c>
      <c r="H49" s="85">
        <v>462000000</v>
      </c>
      <c r="I49" s="85">
        <f t="shared" si="1"/>
        <v>462000000</v>
      </c>
      <c r="J49" s="78" t="s">
        <v>223</v>
      </c>
      <c r="K49" s="78" t="s">
        <v>223</v>
      </c>
      <c r="L49" s="79" t="s">
        <v>246</v>
      </c>
      <c r="M49" s="1"/>
    </row>
    <row r="50" spans="2:12" ht="135">
      <c r="B50" s="80">
        <v>83111603</v>
      </c>
      <c r="C50" s="100" t="s">
        <v>109</v>
      </c>
      <c r="D50" s="78" t="s">
        <v>54</v>
      </c>
      <c r="E50" s="78" t="s">
        <v>75</v>
      </c>
      <c r="F50" s="78" t="s">
        <v>258</v>
      </c>
      <c r="G50" s="78" t="s">
        <v>40</v>
      </c>
      <c r="H50" s="85">
        <v>435000000</v>
      </c>
      <c r="I50" s="85">
        <f t="shared" si="1"/>
        <v>435000000</v>
      </c>
      <c r="J50" s="78" t="s">
        <v>223</v>
      </c>
      <c r="K50" s="78" t="s">
        <v>223</v>
      </c>
      <c r="L50" s="79" t="s">
        <v>254</v>
      </c>
    </row>
    <row r="51" spans="1:13" ht="78" customHeight="1">
      <c r="A51" s="20"/>
      <c r="B51" s="80" t="s">
        <v>110</v>
      </c>
      <c r="C51" s="78" t="s">
        <v>111</v>
      </c>
      <c r="D51" s="78" t="s">
        <v>54</v>
      </c>
      <c r="E51" s="78" t="s">
        <v>75</v>
      </c>
      <c r="F51" s="78" t="s">
        <v>258</v>
      </c>
      <c r="G51" s="78" t="s">
        <v>40</v>
      </c>
      <c r="H51" s="85">
        <v>7173705824</v>
      </c>
      <c r="I51" s="85">
        <f t="shared" si="1"/>
        <v>7173705824</v>
      </c>
      <c r="J51" s="78" t="s">
        <v>223</v>
      </c>
      <c r="K51" s="78" t="s">
        <v>223</v>
      </c>
      <c r="L51" s="79" t="s">
        <v>248</v>
      </c>
      <c r="M51" s="20"/>
    </row>
    <row r="52" spans="2:12" ht="75">
      <c r="B52" s="80" t="s">
        <v>102</v>
      </c>
      <c r="C52" s="100" t="s">
        <v>103</v>
      </c>
      <c r="D52" s="78" t="s">
        <v>37</v>
      </c>
      <c r="E52" s="78" t="s">
        <v>104</v>
      </c>
      <c r="F52" s="78" t="s">
        <v>56</v>
      </c>
      <c r="G52" s="78" t="s">
        <v>40</v>
      </c>
      <c r="H52" s="85">
        <v>2000000000</v>
      </c>
      <c r="I52" s="85">
        <f t="shared" si="1"/>
        <v>2000000000</v>
      </c>
      <c r="J52" s="78" t="s">
        <v>144</v>
      </c>
      <c r="K52" s="78" t="s">
        <v>144</v>
      </c>
      <c r="L52" s="79" t="s">
        <v>246</v>
      </c>
    </row>
    <row r="53" spans="2:13" ht="60">
      <c r="B53" s="80">
        <v>80131500</v>
      </c>
      <c r="C53" s="100" t="s">
        <v>49</v>
      </c>
      <c r="D53" s="78" t="s">
        <v>78</v>
      </c>
      <c r="E53" s="78" t="s">
        <v>87</v>
      </c>
      <c r="F53" s="78" t="s">
        <v>52</v>
      </c>
      <c r="G53" s="78" t="s">
        <v>40</v>
      </c>
      <c r="H53" s="85">
        <v>620000000</v>
      </c>
      <c r="I53" s="85">
        <f t="shared" si="1"/>
        <v>620000000</v>
      </c>
      <c r="J53" s="78" t="s">
        <v>144</v>
      </c>
      <c r="K53" s="78" t="s">
        <v>167</v>
      </c>
      <c r="L53" s="79" t="s">
        <v>246</v>
      </c>
      <c r="M53" s="138"/>
    </row>
    <row r="54" spans="2:13" ht="60">
      <c r="B54" s="80">
        <v>90121502</v>
      </c>
      <c r="C54" s="100" t="s">
        <v>53</v>
      </c>
      <c r="D54" s="78" t="s">
        <v>78</v>
      </c>
      <c r="E54" s="78" t="s">
        <v>87</v>
      </c>
      <c r="F54" s="78" t="s">
        <v>56</v>
      </c>
      <c r="G54" s="78" t="s">
        <v>40</v>
      </c>
      <c r="H54" s="85">
        <v>3113763168</v>
      </c>
      <c r="I54" s="85">
        <f t="shared" si="1"/>
        <v>3113763168</v>
      </c>
      <c r="J54" s="78" t="s">
        <v>144</v>
      </c>
      <c r="K54" s="78" t="s">
        <v>167</v>
      </c>
      <c r="L54" s="79" t="s">
        <v>246</v>
      </c>
      <c r="M54" s="138"/>
    </row>
    <row r="55" spans="2:12" ht="60">
      <c r="B55" s="99">
        <v>90121502</v>
      </c>
      <c r="C55" s="100" t="s">
        <v>57</v>
      </c>
      <c r="D55" s="78" t="s">
        <v>54</v>
      </c>
      <c r="E55" s="78" t="s">
        <v>75</v>
      </c>
      <c r="F55" s="78" t="s">
        <v>259</v>
      </c>
      <c r="G55" s="78" t="s">
        <v>40</v>
      </c>
      <c r="H55" s="86">
        <v>11000000</v>
      </c>
      <c r="I55" s="85">
        <f t="shared" si="1"/>
        <v>11000000</v>
      </c>
      <c r="J55" s="78" t="s">
        <v>223</v>
      </c>
      <c r="K55" s="78" t="s">
        <v>223</v>
      </c>
      <c r="L55" s="79" t="s">
        <v>246</v>
      </c>
    </row>
    <row r="56" spans="2:12" ht="60">
      <c r="B56" s="98">
        <v>90121502</v>
      </c>
      <c r="C56" s="100" t="s">
        <v>58</v>
      </c>
      <c r="D56" s="78" t="s">
        <v>45</v>
      </c>
      <c r="E56" s="78" t="s">
        <v>75</v>
      </c>
      <c r="F56" s="78" t="s">
        <v>259</v>
      </c>
      <c r="G56" s="78" t="s">
        <v>40</v>
      </c>
      <c r="H56" s="86">
        <v>1000000</v>
      </c>
      <c r="I56" s="85">
        <f t="shared" si="1"/>
        <v>1000000</v>
      </c>
      <c r="J56" s="78" t="s">
        <v>223</v>
      </c>
      <c r="K56" s="78" t="s">
        <v>223</v>
      </c>
      <c r="L56" s="79" t="s">
        <v>246</v>
      </c>
    </row>
    <row r="57" spans="2:12" ht="75">
      <c r="B57" s="80" t="s">
        <v>60</v>
      </c>
      <c r="C57" s="100" t="s">
        <v>208</v>
      </c>
      <c r="D57" s="78" t="s">
        <v>54</v>
      </c>
      <c r="E57" s="78" t="s">
        <v>75</v>
      </c>
      <c r="F57" s="78" t="s">
        <v>259</v>
      </c>
      <c r="G57" s="78" t="s">
        <v>40</v>
      </c>
      <c r="H57" s="85">
        <v>150000000</v>
      </c>
      <c r="I57" s="85">
        <f t="shared" si="1"/>
        <v>150000000</v>
      </c>
      <c r="J57" s="78" t="s">
        <v>223</v>
      </c>
      <c r="K57" s="78" t="s">
        <v>223</v>
      </c>
      <c r="L57" s="79" t="s">
        <v>252</v>
      </c>
    </row>
    <row r="58" spans="1:12" ht="75">
      <c r="A58" s="14"/>
      <c r="B58" s="80" t="s">
        <v>60</v>
      </c>
      <c r="C58" s="100" t="s">
        <v>205</v>
      </c>
      <c r="D58" s="78" t="s">
        <v>54</v>
      </c>
      <c r="E58" s="78" t="s">
        <v>75</v>
      </c>
      <c r="F58" s="78" t="s">
        <v>52</v>
      </c>
      <c r="G58" s="78" t="s">
        <v>40</v>
      </c>
      <c r="H58" s="85">
        <v>60000000</v>
      </c>
      <c r="I58" s="85">
        <f t="shared" si="1"/>
        <v>60000000</v>
      </c>
      <c r="J58" s="78" t="s">
        <v>223</v>
      </c>
      <c r="K58" s="78" t="s">
        <v>223</v>
      </c>
      <c r="L58" s="79" t="s">
        <v>252</v>
      </c>
    </row>
    <row r="59" spans="2:12" ht="60">
      <c r="B59" s="80" t="s">
        <v>212</v>
      </c>
      <c r="C59" s="100" t="s">
        <v>209</v>
      </c>
      <c r="D59" s="78" t="s">
        <v>54</v>
      </c>
      <c r="E59" s="78" t="s">
        <v>75</v>
      </c>
      <c r="F59" s="78" t="s">
        <v>52</v>
      </c>
      <c r="G59" s="78" t="s">
        <v>40</v>
      </c>
      <c r="H59" s="85">
        <v>20000000</v>
      </c>
      <c r="I59" s="85">
        <f t="shared" si="1"/>
        <v>20000000</v>
      </c>
      <c r="J59" s="78" t="s">
        <v>223</v>
      </c>
      <c r="K59" s="78" t="s">
        <v>223</v>
      </c>
      <c r="L59" s="79" t="s">
        <v>252</v>
      </c>
    </row>
    <row r="60" spans="2:12" ht="60.75" thickBot="1">
      <c r="B60" s="80" t="s">
        <v>113</v>
      </c>
      <c r="C60" s="100" t="s">
        <v>114</v>
      </c>
      <c r="D60" s="78" t="s">
        <v>45</v>
      </c>
      <c r="E60" s="78" t="s">
        <v>238</v>
      </c>
      <c r="F60" s="78" t="s">
        <v>225</v>
      </c>
      <c r="G60" s="78" t="s">
        <v>40</v>
      </c>
      <c r="H60" s="85">
        <v>50000000</v>
      </c>
      <c r="I60" s="85">
        <f t="shared" si="1"/>
        <v>50000000</v>
      </c>
      <c r="J60" s="78" t="s">
        <v>223</v>
      </c>
      <c r="K60" s="78" t="s">
        <v>223</v>
      </c>
      <c r="L60" s="79" t="s">
        <v>253</v>
      </c>
    </row>
    <row r="61" spans="2:12" ht="75">
      <c r="B61" s="80" t="s">
        <v>237</v>
      </c>
      <c r="C61" s="100" t="s">
        <v>235</v>
      </c>
      <c r="D61" s="78" t="s">
        <v>45</v>
      </c>
      <c r="E61" s="78" t="s">
        <v>238</v>
      </c>
      <c r="F61" s="78" t="s">
        <v>260</v>
      </c>
      <c r="G61" s="78" t="s">
        <v>40</v>
      </c>
      <c r="H61" s="85">
        <v>150000000</v>
      </c>
      <c r="I61" s="85">
        <f t="shared" si="1"/>
        <v>150000000</v>
      </c>
      <c r="J61" s="78" t="s">
        <v>223</v>
      </c>
      <c r="K61" s="78" t="s">
        <v>223</v>
      </c>
      <c r="L61" s="120" t="s">
        <v>247</v>
      </c>
    </row>
    <row r="62" spans="2:12" ht="60">
      <c r="B62" s="80" t="s">
        <v>239</v>
      </c>
      <c r="C62" s="100" t="s">
        <v>236</v>
      </c>
      <c r="D62" s="78" t="s">
        <v>45</v>
      </c>
      <c r="E62" s="78" t="s">
        <v>238</v>
      </c>
      <c r="F62" s="78" t="s">
        <v>256</v>
      </c>
      <c r="G62" s="78" t="s">
        <v>40</v>
      </c>
      <c r="H62" s="85">
        <v>330000000</v>
      </c>
      <c r="I62" s="85">
        <f t="shared" si="1"/>
        <v>330000000</v>
      </c>
      <c r="J62" s="78" t="s">
        <v>223</v>
      </c>
      <c r="K62" s="78" t="s">
        <v>223</v>
      </c>
      <c r="L62" s="79" t="s">
        <v>248</v>
      </c>
    </row>
    <row r="63" spans="2:12" ht="15" hidden="1">
      <c r="B63" s="167" t="s">
        <v>229</v>
      </c>
      <c r="C63" s="168"/>
      <c r="D63" s="168"/>
      <c r="E63" s="168"/>
      <c r="F63" s="168"/>
      <c r="G63" s="169"/>
      <c r="H63" s="131">
        <f>SUM(H19:H62)</f>
        <v>21294568992</v>
      </c>
      <c r="I63" s="131">
        <f>SUM(I19:I62)</f>
        <v>21294568992</v>
      </c>
      <c r="J63" s="78"/>
      <c r="K63" s="78"/>
      <c r="L63" s="79"/>
    </row>
    <row r="64" spans="2:15" ht="98.25" customHeight="1">
      <c r="B64" s="80" t="s">
        <v>116</v>
      </c>
      <c r="C64" s="100" t="s">
        <v>117</v>
      </c>
      <c r="D64" s="78" t="s">
        <v>54</v>
      </c>
      <c r="E64" s="78" t="s">
        <v>75</v>
      </c>
      <c r="F64" s="78" t="s">
        <v>52</v>
      </c>
      <c r="G64" s="78" t="s">
        <v>40</v>
      </c>
      <c r="H64" s="85">
        <v>2160000000</v>
      </c>
      <c r="I64" s="85">
        <f t="shared" si="1"/>
        <v>2160000000</v>
      </c>
      <c r="J64" s="78" t="s">
        <v>223</v>
      </c>
      <c r="K64" s="78" t="s">
        <v>223</v>
      </c>
      <c r="L64" s="79" t="s">
        <v>253</v>
      </c>
      <c r="O64" s="141"/>
    </row>
    <row r="65" spans="2:15" ht="98.25" customHeight="1">
      <c r="B65" s="80" t="s">
        <v>118</v>
      </c>
      <c r="C65" s="100" t="s">
        <v>119</v>
      </c>
      <c r="D65" s="78" t="s">
        <v>54</v>
      </c>
      <c r="E65" s="78" t="s">
        <v>75</v>
      </c>
      <c r="F65" s="78" t="s">
        <v>52</v>
      </c>
      <c r="G65" s="78" t="s">
        <v>40</v>
      </c>
      <c r="H65" s="85">
        <v>1200416000</v>
      </c>
      <c r="I65" s="85">
        <f t="shared" si="1"/>
        <v>1200416000</v>
      </c>
      <c r="J65" s="78" t="s">
        <v>223</v>
      </c>
      <c r="K65" s="78" t="s">
        <v>223</v>
      </c>
      <c r="L65" s="79" t="s">
        <v>253</v>
      </c>
      <c r="O65" s="141"/>
    </row>
    <row r="66" spans="2:15" ht="98.25" customHeight="1">
      <c r="B66" s="80" t="s">
        <v>148</v>
      </c>
      <c r="C66" s="100" t="s">
        <v>145</v>
      </c>
      <c r="D66" s="78" t="s">
        <v>78</v>
      </c>
      <c r="E66" s="78" t="s">
        <v>87</v>
      </c>
      <c r="F66" s="78" t="s">
        <v>52</v>
      </c>
      <c r="G66" s="78" t="s">
        <v>40</v>
      </c>
      <c r="H66" s="85">
        <v>31000000000</v>
      </c>
      <c r="I66" s="85">
        <f t="shared" si="1"/>
        <v>31000000000</v>
      </c>
      <c r="J66" s="78" t="s">
        <v>144</v>
      </c>
      <c r="K66" s="78" t="s">
        <v>167</v>
      </c>
      <c r="L66" s="79" t="s">
        <v>246</v>
      </c>
      <c r="O66" s="141"/>
    </row>
    <row r="67" spans="2:12" ht="17.25" customHeight="1" hidden="1">
      <c r="B67" s="170" t="s">
        <v>230</v>
      </c>
      <c r="C67" s="170"/>
      <c r="D67" s="170"/>
      <c r="E67" s="170"/>
      <c r="F67" s="170"/>
      <c r="G67" s="170"/>
      <c r="H67" s="145">
        <f>SUM(H64:H66)</f>
        <v>34360416000</v>
      </c>
      <c r="I67" s="145">
        <f>SUM(I64:I66)</f>
        <v>34360416000</v>
      </c>
      <c r="J67" s="129"/>
      <c r="K67" s="129"/>
      <c r="L67" s="129"/>
    </row>
    <row r="68" spans="2:12" ht="17.25" customHeight="1" hidden="1">
      <c r="B68" s="170" t="s">
        <v>231</v>
      </c>
      <c r="C68" s="170"/>
      <c r="D68" s="170"/>
      <c r="E68" s="170"/>
      <c r="F68" s="170"/>
      <c r="G68" s="170"/>
      <c r="H68" s="132">
        <f>+H63+H67</f>
        <v>55654984992</v>
      </c>
      <c r="I68" s="132">
        <f>+I63+I67</f>
        <v>55654984992</v>
      </c>
      <c r="J68" s="129"/>
      <c r="K68" s="129"/>
      <c r="L68" s="129"/>
    </row>
    <row r="69" spans="2:12" ht="17.25" customHeight="1" hidden="1">
      <c r="B69" s="134"/>
      <c r="C69" s="134"/>
      <c r="D69" s="134"/>
      <c r="E69" s="134"/>
      <c r="F69" s="134"/>
      <c r="G69" s="134"/>
      <c r="H69" s="132">
        <v>21360068992</v>
      </c>
      <c r="I69" s="132"/>
      <c r="J69" s="133"/>
      <c r="K69" s="133"/>
      <c r="L69" s="133"/>
    </row>
    <row r="70" spans="2:12" s="20" customFormat="1" ht="17.25" customHeight="1" hidden="1">
      <c r="B70" s="134"/>
      <c r="C70" s="134"/>
      <c r="D70" s="134"/>
      <c r="E70" s="134"/>
      <c r="F70" s="134"/>
      <c r="G70" s="134"/>
      <c r="H70" s="132">
        <f>+H69-H63</f>
        <v>65500000</v>
      </c>
      <c r="I70" s="132"/>
      <c r="J70" s="133"/>
      <c r="K70" s="133"/>
      <c r="L70" s="133"/>
    </row>
    <row r="71" spans="2:15" s="20" customFormat="1" ht="17.25" customHeight="1">
      <c r="B71" s="139"/>
      <c r="C71" s="139"/>
      <c r="D71" s="139"/>
      <c r="E71" s="139"/>
      <c r="F71" s="139"/>
      <c r="G71" s="139"/>
      <c r="H71" s="140"/>
      <c r="I71" s="140"/>
      <c r="J71" s="133"/>
      <c r="K71" s="133"/>
      <c r="L71" s="133"/>
      <c r="O71" s="142"/>
    </row>
    <row r="72" spans="2:12" s="20" customFormat="1" ht="17.25" customHeight="1">
      <c r="B72" s="139"/>
      <c r="C72" s="139"/>
      <c r="D72" s="139"/>
      <c r="E72" s="139"/>
      <c r="F72" s="139"/>
      <c r="G72" s="139"/>
      <c r="H72" s="140"/>
      <c r="I72" s="140"/>
      <c r="J72" s="133"/>
      <c r="K72" s="133"/>
      <c r="L72" s="133"/>
    </row>
    <row r="73" spans="2:12" s="20" customFormat="1" ht="17.25" customHeight="1" thickBot="1">
      <c r="B73" s="139"/>
      <c r="C73" s="139"/>
      <c r="D73" s="139"/>
      <c r="E73" s="139"/>
      <c r="F73" s="139"/>
      <c r="G73" s="139"/>
      <c r="H73" s="140"/>
      <c r="I73" s="140"/>
      <c r="J73" s="133"/>
      <c r="K73" s="133"/>
      <c r="L73" s="133"/>
    </row>
    <row r="74" spans="2:9" ht="45">
      <c r="B74" s="15" t="s">
        <v>6</v>
      </c>
      <c r="C74" s="12" t="s">
        <v>22</v>
      </c>
      <c r="D74" s="12" t="s">
        <v>14</v>
      </c>
      <c r="G74" s="1" t="s">
        <v>122</v>
      </c>
      <c r="H74" s="67" t="s">
        <v>122</v>
      </c>
      <c r="I74" s="102" t="str">
        <f t="shared" si="1"/>
        <v> </v>
      </c>
    </row>
    <row r="75" spans="2:8" ht="15">
      <c r="B75" s="3"/>
      <c r="C75" s="115"/>
      <c r="D75" s="4"/>
      <c r="H75" s="104"/>
    </row>
    <row r="76" spans="2:8" ht="15">
      <c r="B76" s="3"/>
      <c r="C76" s="136"/>
      <c r="D76" s="4"/>
      <c r="H76" s="13"/>
    </row>
    <row r="77" spans="2:8" ht="15">
      <c r="B77" s="3"/>
      <c r="C77" s="115"/>
      <c r="D77" s="4"/>
      <c r="H77" s="13"/>
    </row>
    <row r="78" spans="2:8" ht="15">
      <c r="B78" s="3"/>
      <c r="C78" s="115"/>
      <c r="D78" s="4"/>
      <c r="H78" s="13"/>
    </row>
    <row r="79" spans="2:8" ht="15.75" thickBot="1">
      <c r="B79" s="16"/>
      <c r="C79" s="116"/>
      <c r="D79" s="5"/>
      <c r="H79" s="13"/>
    </row>
    <row r="80" ht="15">
      <c r="H80" s="13"/>
    </row>
    <row r="81" ht="15">
      <c r="H81" s="13"/>
    </row>
    <row r="82" ht="15">
      <c r="H82" s="13"/>
    </row>
    <row r="83" ht="15">
      <c r="H83" s="13"/>
    </row>
    <row r="84" ht="15">
      <c r="C84" s="106" t="s">
        <v>122</v>
      </c>
    </row>
    <row r="85" spans="1:12" s="89" customFormat="1" ht="9">
      <c r="A85" s="88"/>
      <c r="B85" s="93"/>
      <c r="C85" s="117"/>
      <c r="D85" s="91"/>
      <c r="E85" s="91"/>
      <c r="F85" s="91"/>
      <c r="G85" s="90"/>
      <c r="H85" s="90"/>
      <c r="I85" s="91"/>
      <c r="J85" s="91"/>
      <c r="K85" s="88"/>
      <c r="L85" s="92"/>
    </row>
    <row r="86" spans="2:12" s="89" customFormat="1" ht="27.75" customHeight="1">
      <c r="B86" s="126" t="s">
        <v>125</v>
      </c>
      <c r="C86" s="127" t="s">
        <v>241</v>
      </c>
      <c r="D86" s="144" t="s">
        <v>227</v>
      </c>
      <c r="F86" s="128"/>
      <c r="G86" s="127" t="s">
        <v>228</v>
      </c>
      <c r="I86" s="127" t="s">
        <v>243</v>
      </c>
      <c r="J86" s="91"/>
      <c r="L86" s="127" t="s">
        <v>166</v>
      </c>
    </row>
    <row r="87" spans="1:13" s="89" customFormat="1" ht="17.25" customHeight="1">
      <c r="A87" s="88"/>
      <c r="B87" s="128"/>
      <c r="C87" s="135" t="s">
        <v>242</v>
      </c>
      <c r="D87" s="126" t="s">
        <v>129</v>
      </c>
      <c r="E87" s="143"/>
      <c r="F87" s="128"/>
      <c r="G87" s="130" t="s">
        <v>130</v>
      </c>
      <c r="I87" s="135" t="s">
        <v>244</v>
      </c>
      <c r="J87" s="91"/>
      <c r="L87" s="126" t="s">
        <v>240</v>
      </c>
      <c r="M87" s="126"/>
    </row>
    <row r="88" spans="1:12" s="89" customFormat="1" ht="9">
      <c r="A88" s="88"/>
      <c r="C88" s="93"/>
      <c r="D88" s="91"/>
      <c r="E88" s="91"/>
      <c r="F88" s="91"/>
      <c r="G88" s="90"/>
      <c r="H88" s="90"/>
      <c r="I88" s="91"/>
      <c r="J88" s="91"/>
      <c r="K88" s="88"/>
      <c r="L88" s="92"/>
    </row>
    <row r="89" spans="1:12" s="89" customFormat="1" ht="23.25" customHeight="1">
      <c r="A89" s="88"/>
      <c r="B89" s="87"/>
      <c r="C89" s="117"/>
      <c r="D89" s="91"/>
      <c r="E89" s="91"/>
      <c r="F89" s="91"/>
      <c r="G89" s="90"/>
      <c r="H89" s="90"/>
      <c r="I89" s="121"/>
      <c r="J89" s="91"/>
      <c r="K89" s="88"/>
      <c r="L89" s="92"/>
    </row>
    <row r="90" spans="1:12" s="89" customFormat="1" ht="9">
      <c r="A90" s="91"/>
      <c r="B90" s="93"/>
      <c r="C90" s="117"/>
      <c r="D90" s="91"/>
      <c r="E90" s="91"/>
      <c r="F90" s="91"/>
      <c r="G90" s="90"/>
      <c r="H90" s="90"/>
      <c r="I90" s="91"/>
      <c r="J90" s="91"/>
      <c r="K90" s="88"/>
      <c r="L90" s="92"/>
    </row>
    <row r="91" spans="1:12" s="27" customFormat="1" ht="12.75">
      <c r="A91" s="36"/>
      <c r="B91" s="37"/>
      <c r="C91" s="118"/>
      <c r="D91" s="36"/>
      <c r="E91" s="36"/>
      <c r="F91" s="36"/>
      <c r="G91" s="34"/>
      <c r="H91" s="34"/>
      <c r="I91" s="36"/>
      <c r="J91" s="36"/>
      <c r="K91" s="25"/>
      <c r="L91" s="26"/>
    </row>
    <row r="93" ht="15">
      <c r="B93" s="87"/>
    </row>
    <row r="96" ht="15"/>
    <row r="97" ht="15"/>
    <row r="116" spans="2:3" ht="15">
      <c r="B116" s="41">
        <v>47000000</v>
      </c>
      <c r="C116" s="119">
        <f>+B116/60</f>
        <v>783333.3333333334</v>
      </c>
    </row>
  </sheetData>
  <sheetProtection/>
  <autoFilter ref="A18:M74">
    <sortState ref="A19:M116">
      <sortCondition sortBy="value" ref="A19:A116"/>
    </sortState>
  </autoFilter>
  <mergeCells count="6">
    <mergeCell ref="F5:I9"/>
    <mergeCell ref="F11:I15"/>
    <mergeCell ref="M39:M40"/>
    <mergeCell ref="B63:G63"/>
    <mergeCell ref="B67:G67"/>
    <mergeCell ref="B68:G68"/>
  </mergeCells>
  <printOptions horizontalCentered="1" verticalCentered="1"/>
  <pageMargins left="0.03937007874015748" right="0.03937007874015748" top="0.35433070866141736" bottom="0.35433070866141736" header="0.31496062992125984" footer="0.31496062992125984"/>
  <pageSetup horizontalDpi="600" verticalDpi="600" orientation="landscape" paperSize="14" scale="45" r:id="rId2"/>
  <headerFooter>
    <oddFooter>&amp;CPágina &amp;P</oddFooter>
  </headerFooter>
  <rowBreaks count="1" manualBreakCount="1">
    <brk id="53" min="1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10"/>
  <sheetViews>
    <sheetView showGridLines="0" view="pageBreakPreview" zoomScale="70" zoomScaleNormal="70" zoomScaleSheetLayoutView="70" zoomScalePageLayoutView="80" workbookViewId="0" topLeftCell="A10">
      <pane xSplit="3" ySplit="9" topLeftCell="D19" activePane="bottomRight" state="frozen"/>
      <selection pane="topLeft" activeCell="A10" sqref="A10"/>
      <selection pane="topRight" activeCell="D10" sqref="D10"/>
      <selection pane="bottomLeft" activeCell="A19" sqref="A19"/>
      <selection pane="bottomRight" activeCell="A2" sqref="A2"/>
    </sheetView>
  </sheetViews>
  <sheetFormatPr defaultColWidth="11.421875" defaultRowHeight="15"/>
  <cols>
    <col min="1" max="1" width="10.8515625" style="1" customWidth="1"/>
    <col min="2" max="2" width="29.00390625" style="1" customWidth="1"/>
    <col min="3" max="3" width="66.421875" style="106" customWidth="1"/>
    <col min="4" max="4" width="15.140625" style="1" customWidth="1"/>
    <col min="5" max="5" width="14.00390625" style="1" customWidth="1"/>
    <col min="6" max="6" width="19.421875" style="1" customWidth="1"/>
    <col min="7" max="7" width="17.00390625" style="1" customWidth="1"/>
    <col min="8" max="8" width="23.28125" style="1" customWidth="1"/>
    <col min="9" max="9" width="27.8515625" style="1" bestFit="1" customWidth="1"/>
    <col min="10" max="10" width="15.140625" style="1" customWidth="1"/>
    <col min="11" max="11" width="16.7109375" style="1" customWidth="1"/>
    <col min="12" max="12" width="47.140625" style="1" customWidth="1"/>
    <col min="13" max="13" width="2.57421875" style="1" customWidth="1"/>
    <col min="14" max="14" width="11.421875" style="171" customWidth="1"/>
    <col min="15" max="15" width="18.7109375" style="171" bestFit="1" customWidth="1"/>
    <col min="16" max="25" width="11.421875" style="171" customWidth="1"/>
    <col min="26" max="28" width="11.421875" style="172" customWidth="1"/>
    <col min="29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107" t="s">
        <v>29</v>
      </c>
      <c r="F5" s="157" t="s">
        <v>27</v>
      </c>
      <c r="G5" s="158"/>
      <c r="H5" s="158"/>
      <c r="I5" s="159"/>
    </row>
    <row r="6" spans="2:9" ht="15">
      <c r="B6" s="3" t="s">
        <v>2</v>
      </c>
      <c r="C6" s="108" t="s">
        <v>30</v>
      </c>
      <c r="F6" s="160"/>
      <c r="G6" s="161"/>
      <c r="H6" s="161"/>
      <c r="I6" s="162"/>
    </row>
    <row r="7" spans="2:9" ht="15">
      <c r="B7" s="3" t="s">
        <v>3</v>
      </c>
      <c r="C7" s="109">
        <v>3825000</v>
      </c>
      <c r="F7" s="160"/>
      <c r="G7" s="161"/>
      <c r="H7" s="161"/>
      <c r="I7" s="162"/>
    </row>
    <row r="8" spans="2:9" ht="15">
      <c r="B8" s="3" t="s">
        <v>16</v>
      </c>
      <c r="C8" s="110" t="s">
        <v>31</v>
      </c>
      <c r="F8" s="160"/>
      <c r="G8" s="161"/>
      <c r="H8" s="161"/>
      <c r="I8" s="162"/>
    </row>
    <row r="9" spans="2:9" ht="180">
      <c r="B9" s="3" t="s">
        <v>19</v>
      </c>
      <c r="C9" s="108" t="s">
        <v>32</v>
      </c>
      <c r="F9" s="163"/>
      <c r="G9" s="164"/>
      <c r="H9" s="164"/>
      <c r="I9" s="165"/>
    </row>
    <row r="10" spans="2:9" ht="15">
      <c r="B10" s="3" t="s">
        <v>4</v>
      </c>
      <c r="C10" s="108"/>
      <c r="F10" s="20"/>
      <c r="G10" s="20"/>
      <c r="H10" s="20"/>
      <c r="I10" s="20"/>
    </row>
    <row r="11" spans="2:9" ht="60">
      <c r="B11" s="3" t="s">
        <v>5</v>
      </c>
      <c r="C11" s="108" t="s">
        <v>226</v>
      </c>
      <c r="F11" s="157" t="s">
        <v>26</v>
      </c>
      <c r="G11" s="158"/>
      <c r="H11" s="158"/>
      <c r="I11" s="159"/>
    </row>
    <row r="12" spans="2:9" ht="15">
      <c r="B12" s="3" t="s">
        <v>23</v>
      </c>
      <c r="C12" s="125">
        <v>21294568992</v>
      </c>
      <c r="F12" s="160"/>
      <c r="G12" s="161"/>
      <c r="H12" s="161"/>
      <c r="I12" s="162"/>
    </row>
    <row r="13" spans="2:9" ht="30">
      <c r="B13" s="3" t="s">
        <v>24</v>
      </c>
      <c r="C13" s="124">
        <v>331972650</v>
      </c>
      <c r="F13" s="160"/>
      <c r="G13" s="161"/>
      <c r="H13" s="161"/>
      <c r="I13" s="162"/>
    </row>
    <row r="14" spans="2:9" ht="30">
      <c r="B14" s="3" t="s">
        <v>25</v>
      </c>
      <c r="C14" s="111">
        <v>33197265</v>
      </c>
      <c r="F14" s="160"/>
      <c r="G14" s="161"/>
      <c r="H14" s="161"/>
      <c r="I14" s="162"/>
    </row>
    <row r="15" spans="2:9" ht="30.75" thickBot="1">
      <c r="B15" s="16" t="s">
        <v>18</v>
      </c>
      <c r="C15" s="112">
        <v>42760</v>
      </c>
      <c r="F15" s="163"/>
      <c r="G15" s="164"/>
      <c r="H15" s="164"/>
      <c r="I15" s="165"/>
    </row>
    <row r="17" ht="15.75" thickBot="1">
      <c r="B17" s="11" t="s">
        <v>15</v>
      </c>
    </row>
    <row r="18" spans="2:14" ht="75" customHeight="1" thickBot="1">
      <c r="B18" s="173" t="s">
        <v>28</v>
      </c>
      <c r="C18" s="174" t="s">
        <v>6</v>
      </c>
      <c r="D18" s="174" t="s">
        <v>17</v>
      </c>
      <c r="E18" s="174" t="s">
        <v>7</v>
      </c>
      <c r="F18" s="174" t="s">
        <v>8</v>
      </c>
      <c r="G18" s="174" t="s">
        <v>9</v>
      </c>
      <c r="H18" s="174" t="s">
        <v>10</v>
      </c>
      <c r="I18" s="174" t="s">
        <v>11</v>
      </c>
      <c r="J18" s="174" t="s">
        <v>12</v>
      </c>
      <c r="K18" s="174" t="s">
        <v>13</v>
      </c>
      <c r="L18" s="175" t="s">
        <v>14</v>
      </c>
      <c r="M18" s="137" t="s">
        <v>222</v>
      </c>
      <c r="N18" s="171">
        <v>2</v>
      </c>
    </row>
    <row r="19" spans="2:12" ht="60">
      <c r="B19" s="80">
        <v>43233205</v>
      </c>
      <c r="C19" s="100" t="s">
        <v>36</v>
      </c>
      <c r="D19" s="78" t="s">
        <v>45</v>
      </c>
      <c r="E19" s="78" t="s">
        <v>55</v>
      </c>
      <c r="F19" s="78" t="s">
        <v>225</v>
      </c>
      <c r="G19" s="78" t="s">
        <v>40</v>
      </c>
      <c r="H19" s="85">
        <v>1600000</v>
      </c>
      <c r="I19" s="85">
        <f>+H19</f>
        <v>1600000</v>
      </c>
      <c r="J19" s="78" t="s">
        <v>223</v>
      </c>
      <c r="K19" s="78" t="s">
        <v>223</v>
      </c>
      <c r="L19" s="176" t="s">
        <v>247</v>
      </c>
    </row>
    <row r="20" spans="2:12" ht="60">
      <c r="B20" s="80" t="s">
        <v>261</v>
      </c>
      <c r="C20" s="100" t="s">
        <v>218</v>
      </c>
      <c r="D20" s="78" t="s">
        <v>78</v>
      </c>
      <c r="E20" s="78" t="s">
        <v>90</v>
      </c>
      <c r="F20" s="78" t="s">
        <v>56</v>
      </c>
      <c r="G20" s="78" t="s">
        <v>40</v>
      </c>
      <c r="H20" s="85">
        <v>100000000</v>
      </c>
      <c r="I20" s="85">
        <f aca="true" t="shared" si="0" ref="I20:I26">+H20</f>
        <v>100000000</v>
      </c>
      <c r="J20" s="78" t="s">
        <v>223</v>
      </c>
      <c r="K20" s="78" t="s">
        <v>223</v>
      </c>
      <c r="L20" s="79" t="s">
        <v>248</v>
      </c>
    </row>
    <row r="21" spans="2:12" ht="60">
      <c r="B21" s="80">
        <v>41111700</v>
      </c>
      <c r="C21" s="100" t="s">
        <v>234</v>
      </c>
      <c r="D21" s="78" t="s">
        <v>50</v>
      </c>
      <c r="E21" s="78" t="s">
        <v>38</v>
      </c>
      <c r="F21" s="78" t="s">
        <v>225</v>
      </c>
      <c r="G21" s="78" t="s">
        <v>40</v>
      </c>
      <c r="H21" s="85">
        <v>12500000</v>
      </c>
      <c r="I21" s="85">
        <f t="shared" si="0"/>
        <v>12500000</v>
      </c>
      <c r="J21" s="78" t="s">
        <v>223</v>
      </c>
      <c r="K21" s="78" t="s">
        <v>223</v>
      </c>
      <c r="L21" s="79" t="s">
        <v>246</v>
      </c>
    </row>
    <row r="22" spans="2:12" ht="60">
      <c r="B22" s="80">
        <v>56101700</v>
      </c>
      <c r="C22" s="100" t="s">
        <v>221</v>
      </c>
      <c r="D22" s="78" t="s">
        <v>78</v>
      </c>
      <c r="E22" s="78" t="s">
        <v>46</v>
      </c>
      <c r="F22" s="78" t="s">
        <v>56</v>
      </c>
      <c r="G22" s="78" t="s">
        <v>40</v>
      </c>
      <c r="H22" s="85">
        <v>415000000</v>
      </c>
      <c r="I22" s="85">
        <f t="shared" si="0"/>
        <v>415000000</v>
      </c>
      <c r="J22" s="78" t="s">
        <v>223</v>
      </c>
      <c r="K22" s="78" t="s">
        <v>223</v>
      </c>
      <c r="L22" s="79" t="s">
        <v>246</v>
      </c>
    </row>
    <row r="23" spans="2:12" ht="60">
      <c r="B23" s="80">
        <v>56101700</v>
      </c>
      <c r="C23" s="100" t="s">
        <v>220</v>
      </c>
      <c r="D23" s="78" t="s">
        <v>78</v>
      </c>
      <c r="E23" s="78" t="s">
        <v>46</v>
      </c>
      <c r="F23" s="78" t="s">
        <v>56</v>
      </c>
      <c r="G23" s="78" t="s">
        <v>40</v>
      </c>
      <c r="H23" s="101">
        <v>100000000</v>
      </c>
      <c r="I23" s="85">
        <f t="shared" si="0"/>
        <v>100000000</v>
      </c>
      <c r="J23" s="78" t="s">
        <v>223</v>
      </c>
      <c r="K23" s="78" t="s">
        <v>223</v>
      </c>
      <c r="L23" s="79" t="s">
        <v>246</v>
      </c>
    </row>
    <row r="24" spans="2:12" ht="60">
      <c r="B24" s="80">
        <v>15101506</v>
      </c>
      <c r="C24" s="100" t="s">
        <v>64</v>
      </c>
      <c r="D24" s="78" t="s">
        <v>54</v>
      </c>
      <c r="E24" s="78" t="s">
        <v>75</v>
      </c>
      <c r="F24" s="78" t="s">
        <v>224</v>
      </c>
      <c r="G24" s="78" t="s">
        <v>40</v>
      </c>
      <c r="H24" s="85">
        <v>40000000</v>
      </c>
      <c r="I24" s="85">
        <f t="shared" si="0"/>
        <v>40000000</v>
      </c>
      <c r="J24" s="78" t="s">
        <v>223</v>
      </c>
      <c r="K24" s="78" t="s">
        <v>223</v>
      </c>
      <c r="L24" s="79" t="s">
        <v>246</v>
      </c>
    </row>
    <row r="25" spans="2:12" ht="90">
      <c r="B25" s="80" t="s">
        <v>157</v>
      </c>
      <c r="C25" s="100" t="s">
        <v>154</v>
      </c>
      <c r="D25" s="78" t="s">
        <v>78</v>
      </c>
      <c r="E25" s="78" t="s">
        <v>38</v>
      </c>
      <c r="F25" s="78" t="s">
        <v>225</v>
      </c>
      <c r="G25" s="78" t="s">
        <v>40</v>
      </c>
      <c r="H25" s="85">
        <v>10000000</v>
      </c>
      <c r="I25" s="85">
        <f t="shared" si="0"/>
        <v>10000000</v>
      </c>
      <c r="J25" s="78" t="s">
        <v>223</v>
      </c>
      <c r="K25" s="78" t="s">
        <v>223</v>
      </c>
      <c r="L25" s="79" t="s">
        <v>252</v>
      </c>
    </row>
    <row r="26" spans="2:12" ht="60">
      <c r="B26" s="46" t="s">
        <v>210</v>
      </c>
      <c r="C26" s="100" t="s">
        <v>206</v>
      </c>
      <c r="D26" s="78" t="s">
        <v>78</v>
      </c>
      <c r="E26" s="78" t="s">
        <v>38</v>
      </c>
      <c r="F26" s="78" t="s">
        <v>225</v>
      </c>
      <c r="G26" s="78" t="s">
        <v>40</v>
      </c>
      <c r="H26" s="85">
        <v>1000000</v>
      </c>
      <c r="I26" s="85">
        <f t="shared" si="0"/>
        <v>1000000</v>
      </c>
      <c r="J26" s="78" t="s">
        <v>223</v>
      </c>
      <c r="K26" s="78" t="s">
        <v>223</v>
      </c>
      <c r="L26" s="79" t="s">
        <v>252</v>
      </c>
    </row>
    <row r="27" spans="2:12" ht="165">
      <c r="B27" s="80" t="s">
        <v>262</v>
      </c>
      <c r="C27" s="100" t="s">
        <v>66</v>
      </c>
      <c r="D27" s="78" t="s">
        <v>54</v>
      </c>
      <c r="E27" s="78" t="s">
        <v>104</v>
      </c>
      <c r="F27" s="78" t="s">
        <v>255</v>
      </c>
      <c r="G27" s="78" t="s">
        <v>40</v>
      </c>
      <c r="H27" s="85">
        <v>500000000</v>
      </c>
      <c r="I27" s="85">
        <f>+H27</f>
        <v>500000000</v>
      </c>
      <c r="J27" s="78" t="s">
        <v>223</v>
      </c>
      <c r="K27" s="78" t="s">
        <v>223</v>
      </c>
      <c r="L27" s="79" t="s">
        <v>246</v>
      </c>
    </row>
    <row r="28" spans="2:12" ht="60">
      <c r="B28" s="105" t="s">
        <v>68</v>
      </c>
      <c r="C28" s="100" t="s">
        <v>69</v>
      </c>
      <c r="D28" s="100" t="s">
        <v>78</v>
      </c>
      <c r="E28" s="100" t="s">
        <v>87</v>
      </c>
      <c r="F28" s="100" t="s">
        <v>225</v>
      </c>
      <c r="G28" s="100" t="s">
        <v>40</v>
      </c>
      <c r="H28" s="101">
        <v>31000000</v>
      </c>
      <c r="I28" s="85">
        <f aca="true" t="shared" si="1" ref="I28:I75">+H28</f>
        <v>31000000</v>
      </c>
      <c r="J28" s="100" t="s">
        <v>223</v>
      </c>
      <c r="K28" s="100" t="s">
        <v>223</v>
      </c>
      <c r="L28" s="79" t="s">
        <v>246</v>
      </c>
    </row>
    <row r="29" spans="2:14" ht="390">
      <c r="B29" s="80" t="s">
        <v>217</v>
      </c>
      <c r="C29" s="100" t="s">
        <v>232</v>
      </c>
      <c r="D29" s="78" t="s">
        <v>214</v>
      </c>
      <c r="E29" s="78" t="s">
        <v>46</v>
      </c>
      <c r="F29" s="100" t="s">
        <v>225</v>
      </c>
      <c r="G29" s="78" t="s">
        <v>40</v>
      </c>
      <c r="H29" s="85">
        <v>45000000</v>
      </c>
      <c r="I29" s="85">
        <f t="shared" si="1"/>
        <v>45000000</v>
      </c>
      <c r="J29" s="78" t="s">
        <v>223</v>
      </c>
      <c r="K29" s="78" t="s">
        <v>223</v>
      </c>
      <c r="L29" s="79" t="s">
        <v>246</v>
      </c>
      <c r="N29" s="177"/>
    </row>
    <row r="30" spans="1:28" s="20" customFormat="1" ht="60">
      <c r="A30" s="1"/>
      <c r="B30" s="80">
        <v>14110000</v>
      </c>
      <c r="C30" s="100" t="s">
        <v>213</v>
      </c>
      <c r="D30" s="78" t="s">
        <v>37</v>
      </c>
      <c r="E30" s="78" t="s">
        <v>38</v>
      </c>
      <c r="F30" s="78" t="s">
        <v>225</v>
      </c>
      <c r="G30" s="78" t="s">
        <v>40</v>
      </c>
      <c r="H30" s="85">
        <v>8000000</v>
      </c>
      <c r="I30" s="85">
        <f t="shared" si="1"/>
        <v>8000000</v>
      </c>
      <c r="J30" s="78" t="s">
        <v>223</v>
      </c>
      <c r="K30" s="78" t="s">
        <v>223</v>
      </c>
      <c r="L30" s="79" t="s">
        <v>246</v>
      </c>
      <c r="M30" s="1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9"/>
      <c r="AA30" s="179"/>
      <c r="AB30" s="179"/>
    </row>
    <row r="31" spans="1:28" s="20" customFormat="1" ht="45">
      <c r="A31" s="1"/>
      <c r="B31" s="80" t="s">
        <v>263</v>
      </c>
      <c r="C31" s="100" t="s">
        <v>71</v>
      </c>
      <c r="D31" s="78" t="s">
        <v>37</v>
      </c>
      <c r="E31" s="78" t="s">
        <v>104</v>
      </c>
      <c r="F31" s="78" t="s">
        <v>225</v>
      </c>
      <c r="G31" s="78" t="s">
        <v>40</v>
      </c>
      <c r="H31" s="85">
        <v>20000000</v>
      </c>
      <c r="I31" s="85">
        <f t="shared" si="1"/>
        <v>20000000</v>
      </c>
      <c r="J31" s="78" t="s">
        <v>223</v>
      </c>
      <c r="K31" s="78" t="s">
        <v>223</v>
      </c>
      <c r="L31" s="79" t="s">
        <v>245</v>
      </c>
      <c r="M31" s="1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9"/>
      <c r="AA31" s="179"/>
      <c r="AB31" s="179"/>
    </row>
    <row r="32" spans="1:14" ht="60">
      <c r="A32" s="20"/>
      <c r="B32" s="80" t="s">
        <v>193</v>
      </c>
      <c r="C32" s="100" t="s">
        <v>73</v>
      </c>
      <c r="D32" s="78" t="s">
        <v>45</v>
      </c>
      <c r="E32" s="78" t="s">
        <v>55</v>
      </c>
      <c r="F32" s="78" t="s">
        <v>56</v>
      </c>
      <c r="G32" s="78" t="s">
        <v>40</v>
      </c>
      <c r="H32" s="85">
        <f>650000000-16785800</f>
        <v>633214200</v>
      </c>
      <c r="I32" s="85">
        <f t="shared" si="1"/>
        <v>633214200</v>
      </c>
      <c r="J32" s="78" t="s">
        <v>223</v>
      </c>
      <c r="K32" s="78" t="s">
        <v>223</v>
      </c>
      <c r="L32" s="79" t="s">
        <v>246</v>
      </c>
      <c r="M32" s="103"/>
      <c r="N32" s="171">
        <v>-16785.8</v>
      </c>
    </row>
    <row r="33" spans="1:28" s="187" customFormat="1" ht="60">
      <c r="A33" s="180"/>
      <c r="B33" s="181" t="s">
        <v>193</v>
      </c>
      <c r="C33" s="182" t="s">
        <v>264</v>
      </c>
      <c r="D33" s="183" t="s">
        <v>45</v>
      </c>
      <c r="E33" s="183" t="s">
        <v>265</v>
      </c>
      <c r="F33" s="183" t="s">
        <v>225</v>
      </c>
      <c r="G33" s="183" t="s">
        <v>40</v>
      </c>
      <c r="H33" s="85">
        <v>16785800</v>
      </c>
      <c r="I33" s="85">
        <f>+H33</f>
        <v>16785800</v>
      </c>
      <c r="J33" s="183" t="s">
        <v>223</v>
      </c>
      <c r="K33" s="183" t="s">
        <v>223</v>
      </c>
      <c r="L33" s="184" t="s">
        <v>246</v>
      </c>
      <c r="M33" s="185"/>
      <c r="N33" s="186">
        <v>16785.8</v>
      </c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43"/>
      <c r="AA33" s="143"/>
      <c r="AB33" s="143"/>
    </row>
    <row r="34" spans="2:12" ht="60">
      <c r="B34" s="80">
        <v>56112100</v>
      </c>
      <c r="C34" s="100" t="s">
        <v>215</v>
      </c>
      <c r="D34" s="78" t="s">
        <v>37</v>
      </c>
      <c r="E34" s="78" t="s">
        <v>90</v>
      </c>
      <c r="F34" s="78" t="s">
        <v>225</v>
      </c>
      <c r="G34" s="78" t="s">
        <v>40</v>
      </c>
      <c r="H34" s="85">
        <v>11000000</v>
      </c>
      <c r="I34" s="85">
        <f t="shared" si="1"/>
        <v>11000000</v>
      </c>
      <c r="J34" s="78" t="s">
        <v>223</v>
      </c>
      <c r="K34" s="78" t="s">
        <v>223</v>
      </c>
      <c r="L34" s="79" t="s">
        <v>246</v>
      </c>
    </row>
    <row r="35" spans="2:12" ht="60">
      <c r="B35" s="80">
        <v>73161517</v>
      </c>
      <c r="C35" s="100" t="s">
        <v>216</v>
      </c>
      <c r="D35" s="78" t="s">
        <v>45</v>
      </c>
      <c r="E35" s="78" t="s">
        <v>46</v>
      </c>
      <c r="F35" s="78" t="s">
        <v>256</v>
      </c>
      <c r="G35" s="78" t="s">
        <v>40</v>
      </c>
      <c r="H35" s="85">
        <v>63000000</v>
      </c>
      <c r="I35" s="85">
        <f t="shared" si="1"/>
        <v>63000000</v>
      </c>
      <c r="J35" s="78" t="s">
        <v>223</v>
      </c>
      <c r="K35" s="78" t="s">
        <v>223</v>
      </c>
      <c r="L35" s="79" t="s">
        <v>248</v>
      </c>
    </row>
    <row r="36" spans="2:12" ht="60">
      <c r="B36" s="80" t="s">
        <v>192</v>
      </c>
      <c r="C36" s="100" t="s">
        <v>74</v>
      </c>
      <c r="D36" s="78" t="s">
        <v>45</v>
      </c>
      <c r="E36" s="78" t="s">
        <v>55</v>
      </c>
      <c r="F36" s="78" t="s">
        <v>256</v>
      </c>
      <c r="G36" s="78" t="s">
        <v>40</v>
      </c>
      <c r="H36" s="85">
        <v>37000000</v>
      </c>
      <c r="I36" s="85">
        <f t="shared" si="1"/>
        <v>37000000</v>
      </c>
      <c r="J36" s="78" t="s">
        <v>223</v>
      </c>
      <c r="K36" s="78" t="s">
        <v>223</v>
      </c>
      <c r="L36" s="79" t="s">
        <v>246</v>
      </c>
    </row>
    <row r="37" spans="2:12" ht="60">
      <c r="B37" s="80" t="s">
        <v>266</v>
      </c>
      <c r="C37" s="100" t="s">
        <v>233</v>
      </c>
      <c r="D37" s="78" t="s">
        <v>45</v>
      </c>
      <c r="E37" s="78" t="s">
        <v>55</v>
      </c>
      <c r="F37" s="78" t="s">
        <v>56</v>
      </c>
      <c r="G37" s="78" t="s">
        <v>40</v>
      </c>
      <c r="H37" s="85">
        <v>900000000</v>
      </c>
      <c r="I37" s="85">
        <f t="shared" si="1"/>
        <v>900000000</v>
      </c>
      <c r="J37" s="78" t="s">
        <v>223</v>
      </c>
      <c r="K37" s="78" t="s">
        <v>223</v>
      </c>
      <c r="L37" s="79" t="s">
        <v>248</v>
      </c>
    </row>
    <row r="38" spans="1:13" ht="60">
      <c r="A38" s="20"/>
      <c r="B38" s="80" t="s">
        <v>267</v>
      </c>
      <c r="C38" s="100" t="s">
        <v>82</v>
      </c>
      <c r="D38" s="78" t="s">
        <v>54</v>
      </c>
      <c r="E38" s="78" t="s">
        <v>75</v>
      </c>
      <c r="F38" s="78" t="s">
        <v>52</v>
      </c>
      <c r="G38" s="78" t="s">
        <v>40</v>
      </c>
      <c r="H38" s="85">
        <v>262000000</v>
      </c>
      <c r="I38" s="85">
        <f t="shared" si="1"/>
        <v>262000000</v>
      </c>
      <c r="J38" s="78" t="s">
        <v>223</v>
      </c>
      <c r="K38" s="78" t="s">
        <v>223</v>
      </c>
      <c r="L38" s="79" t="s">
        <v>248</v>
      </c>
      <c r="M38" s="20"/>
    </row>
    <row r="39" spans="2:12" ht="60">
      <c r="B39" s="80">
        <v>78181500</v>
      </c>
      <c r="C39" s="100" t="s">
        <v>85</v>
      </c>
      <c r="D39" s="78" t="s">
        <v>78</v>
      </c>
      <c r="E39" s="78" t="s">
        <v>46</v>
      </c>
      <c r="F39" s="78" t="s">
        <v>56</v>
      </c>
      <c r="G39" s="78" t="s">
        <v>40</v>
      </c>
      <c r="H39" s="85">
        <v>400000000</v>
      </c>
      <c r="I39" s="85">
        <f t="shared" si="1"/>
        <v>400000000</v>
      </c>
      <c r="J39" s="78" t="s">
        <v>223</v>
      </c>
      <c r="K39" s="78" t="s">
        <v>223</v>
      </c>
      <c r="L39" s="79" t="s">
        <v>246</v>
      </c>
    </row>
    <row r="40" spans="2:15" ht="75.75" customHeight="1">
      <c r="B40" s="80">
        <v>76111501</v>
      </c>
      <c r="C40" s="100" t="s">
        <v>86</v>
      </c>
      <c r="D40" s="78" t="s">
        <v>45</v>
      </c>
      <c r="E40" s="78" t="s">
        <v>55</v>
      </c>
      <c r="F40" s="78" t="s">
        <v>257</v>
      </c>
      <c r="G40" s="78" t="s">
        <v>40</v>
      </c>
      <c r="H40" s="85">
        <v>887000000</v>
      </c>
      <c r="I40" s="85">
        <f t="shared" si="1"/>
        <v>887000000</v>
      </c>
      <c r="J40" s="78" t="s">
        <v>144</v>
      </c>
      <c r="K40" s="78" t="s">
        <v>167</v>
      </c>
      <c r="L40" s="79" t="s">
        <v>246</v>
      </c>
      <c r="M40" s="166"/>
      <c r="N40" s="188"/>
      <c r="O40" s="188"/>
    </row>
    <row r="41" spans="2:15" ht="73.5" customHeight="1">
      <c r="B41" s="80">
        <v>90101700</v>
      </c>
      <c r="C41" s="100" t="s">
        <v>88</v>
      </c>
      <c r="D41" s="78" t="s">
        <v>45</v>
      </c>
      <c r="E41" s="78" t="s">
        <v>75</v>
      </c>
      <c r="F41" s="78" t="s">
        <v>257</v>
      </c>
      <c r="G41" s="78" t="s">
        <v>40</v>
      </c>
      <c r="H41" s="85">
        <v>845000000</v>
      </c>
      <c r="I41" s="85">
        <f t="shared" si="1"/>
        <v>845000000</v>
      </c>
      <c r="J41" s="78" t="s">
        <v>144</v>
      </c>
      <c r="K41" s="78" t="s">
        <v>167</v>
      </c>
      <c r="L41" s="79" t="s">
        <v>246</v>
      </c>
      <c r="M41" s="166"/>
      <c r="N41" s="188"/>
      <c r="O41" s="188"/>
    </row>
    <row r="42" spans="2:12" ht="60">
      <c r="B42" s="80">
        <v>48101909</v>
      </c>
      <c r="C42" s="100" t="s">
        <v>219</v>
      </c>
      <c r="D42" s="78" t="s">
        <v>78</v>
      </c>
      <c r="E42" s="78" t="s">
        <v>87</v>
      </c>
      <c r="F42" s="78" t="s">
        <v>225</v>
      </c>
      <c r="G42" s="78" t="s">
        <v>40</v>
      </c>
      <c r="H42" s="85">
        <v>12000000</v>
      </c>
      <c r="I42" s="85">
        <f t="shared" si="1"/>
        <v>12000000</v>
      </c>
      <c r="J42" s="78" t="s">
        <v>223</v>
      </c>
      <c r="K42" s="78" t="s">
        <v>223</v>
      </c>
      <c r="L42" s="79" t="s">
        <v>246</v>
      </c>
    </row>
    <row r="43" spans="2:12" ht="60">
      <c r="B43" s="80">
        <v>22101527</v>
      </c>
      <c r="C43" s="100" t="s">
        <v>92</v>
      </c>
      <c r="D43" s="78" t="s">
        <v>78</v>
      </c>
      <c r="E43" s="78" t="s">
        <v>38</v>
      </c>
      <c r="F43" s="78" t="s">
        <v>225</v>
      </c>
      <c r="G43" s="78" t="s">
        <v>40</v>
      </c>
      <c r="H43" s="85">
        <v>12000000</v>
      </c>
      <c r="I43" s="85">
        <f t="shared" si="1"/>
        <v>12000000</v>
      </c>
      <c r="J43" s="78" t="s">
        <v>223</v>
      </c>
      <c r="K43" s="78" t="s">
        <v>223</v>
      </c>
      <c r="L43" s="79" t="s">
        <v>246</v>
      </c>
    </row>
    <row r="44" spans="2:14" ht="60">
      <c r="B44" s="80">
        <v>83111800</v>
      </c>
      <c r="C44" s="100" t="s">
        <v>268</v>
      </c>
      <c r="D44" s="78" t="s">
        <v>54</v>
      </c>
      <c r="E44" s="78" t="s">
        <v>75</v>
      </c>
      <c r="F44" s="78" t="s">
        <v>52</v>
      </c>
      <c r="G44" s="78" t="s">
        <v>40</v>
      </c>
      <c r="H44" s="85">
        <f>1000000000+1200000000</f>
        <v>2200000000</v>
      </c>
      <c r="I44" s="85">
        <f t="shared" si="1"/>
        <v>2200000000</v>
      </c>
      <c r="J44" s="78" t="s">
        <v>223</v>
      </c>
      <c r="K44" s="78" t="s">
        <v>223</v>
      </c>
      <c r="L44" s="79" t="s">
        <v>249</v>
      </c>
      <c r="N44" s="171">
        <v>1200</v>
      </c>
    </row>
    <row r="45" spans="2:12" ht="60">
      <c r="B45" s="80">
        <v>82121800</v>
      </c>
      <c r="C45" s="100" t="s">
        <v>96</v>
      </c>
      <c r="D45" s="78" t="s">
        <v>54</v>
      </c>
      <c r="E45" s="78" t="s">
        <v>75</v>
      </c>
      <c r="F45" s="78" t="s">
        <v>225</v>
      </c>
      <c r="G45" s="78" t="s">
        <v>40</v>
      </c>
      <c r="H45" s="85">
        <v>1000000</v>
      </c>
      <c r="I45" s="85">
        <f t="shared" si="1"/>
        <v>1000000</v>
      </c>
      <c r="J45" s="78" t="s">
        <v>223</v>
      </c>
      <c r="K45" s="78" t="s">
        <v>223</v>
      </c>
      <c r="L45" s="79" t="s">
        <v>250</v>
      </c>
    </row>
    <row r="46" spans="2:12" ht="60">
      <c r="B46" s="80">
        <v>82121800</v>
      </c>
      <c r="C46" s="100" t="s">
        <v>97</v>
      </c>
      <c r="D46" s="78" t="s">
        <v>54</v>
      </c>
      <c r="E46" s="78" t="s">
        <v>75</v>
      </c>
      <c r="F46" s="78" t="s">
        <v>52</v>
      </c>
      <c r="G46" s="78" t="s">
        <v>40</v>
      </c>
      <c r="H46" s="85">
        <v>200000000</v>
      </c>
      <c r="I46" s="85">
        <f t="shared" si="1"/>
        <v>200000000</v>
      </c>
      <c r="J46" s="78" t="s">
        <v>223</v>
      </c>
      <c r="K46" s="78" t="s">
        <v>223</v>
      </c>
      <c r="L46" s="79" t="s">
        <v>251</v>
      </c>
    </row>
    <row r="47" spans="2:12" ht="60">
      <c r="B47" s="80" t="s">
        <v>98</v>
      </c>
      <c r="C47" s="100" t="s">
        <v>99</v>
      </c>
      <c r="D47" s="78" t="s">
        <v>45</v>
      </c>
      <c r="E47" s="78" t="s">
        <v>55</v>
      </c>
      <c r="F47" s="78" t="s">
        <v>225</v>
      </c>
      <c r="G47" s="78" t="s">
        <v>40</v>
      </c>
      <c r="H47" s="85">
        <v>3000000</v>
      </c>
      <c r="I47" s="85">
        <f t="shared" si="1"/>
        <v>3000000</v>
      </c>
      <c r="J47" s="78" t="s">
        <v>223</v>
      </c>
      <c r="K47" s="78" t="s">
        <v>223</v>
      </c>
      <c r="L47" s="79" t="s">
        <v>250</v>
      </c>
    </row>
    <row r="48" spans="2:12" ht="60">
      <c r="B48" s="80">
        <v>82121800</v>
      </c>
      <c r="C48" s="100" t="s">
        <v>100</v>
      </c>
      <c r="D48" s="78" t="s">
        <v>45</v>
      </c>
      <c r="E48" s="78" t="s">
        <v>55</v>
      </c>
      <c r="F48" s="78" t="s">
        <v>225</v>
      </c>
      <c r="G48" s="78" t="s">
        <v>40</v>
      </c>
      <c r="H48" s="85">
        <v>1000000</v>
      </c>
      <c r="I48" s="85">
        <f t="shared" si="1"/>
        <v>1000000</v>
      </c>
      <c r="J48" s="78" t="s">
        <v>223</v>
      </c>
      <c r="K48" s="78" t="s">
        <v>223</v>
      </c>
      <c r="L48" s="79" t="s">
        <v>250</v>
      </c>
    </row>
    <row r="49" spans="2:12" ht="60">
      <c r="B49" s="80" t="s">
        <v>105</v>
      </c>
      <c r="C49" s="100" t="s">
        <v>106</v>
      </c>
      <c r="D49" s="78" t="s">
        <v>54</v>
      </c>
      <c r="E49" s="78" t="s">
        <v>75</v>
      </c>
      <c r="F49" s="78" t="s">
        <v>258</v>
      </c>
      <c r="G49" s="78" t="s">
        <v>40</v>
      </c>
      <c r="H49" s="85">
        <v>150000000</v>
      </c>
      <c r="I49" s="85">
        <f t="shared" si="1"/>
        <v>150000000</v>
      </c>
      <c r="J49" s="78" t="s">
        <v>223</v>
      </c>
      <c r="K49" s="78" t="s">
        <v>223</v>
      </c>
      <c r="L49" s="79" t="s">
        <v>246</v>
      </c>
    </row>
    <row r="50" spans="1:28" s="20" customFormat="1" ht="60">
      <c r="A50" s="1"/>
      <c r="B50" s="80" t="s">
        <v>107</v>
      </c>
      <c r="C50" s="100" t="s">
        <v>108</v>
      </c>
      <c r="D50" s="78" t="s">
        <v>54</v>
      </c>
      <c r="E50" s="78" t="s">
        <v>75</v>
      </c>
      <c r="F50" s="78" t="s">
        <v>258</v>
      </c>
      <c r="G50" s="78" t="s">
        <v>40</v>
      </c>
      <c r="H50" s="85">
        <v>462000000</v>
      </c>
      <c r="I50" s="85">
        <f t="shared" si="1"/>
        <v>462000000</v>
      </c>
      <c r="J50" s="78" t="s">
        <v>223</v>
      </c>
      <c r="K50" s="78" t="s">
        <v>223</v>
      </c>
      <c r="L50" s="79" t="s">
        <v>246</v>
      </c>
      <c r="M50" s="1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/>
      <c r="AA50" s="179"/>
      <c r="AB50" s="179"/>
    </row>
    <row r="51" spans="2:12" ht="135">
      <c r="B51" s="80">
        <v>83111603</v>
      </c>
      <c r="C51" s="100" t="s">
        <v>109</v>
      </c>
      <c r="D51" s="78" t="s">
        <v>54</v>
      </c>
      <c r="E51" s="78" t="s">
        <v>75</v>
      </c>
      <c r="F51" s="78" t="s">
        <v>258</v>
      </c>
      <c r="G51" s="78" t="s">
        <v>40</v>
      </c>
      <c r="H51" s="85">
        <v>435000000</v>
      </c>
      <c r="I51" s="85">
        <f t="shared" si="1"/>
        <v>435000000</v>
      </c>
      <c r="J51" s="78" t="s">
        <v>223</v>
      </c>
      <c r="K51" s="78" t="s">
        <v>223</v>
      </c>
      <c r="L51" s="79" t="s">
        <v>254</v>
      </c>
    </row>
    <row r="52" spans="1:14" ht="78" customHeight="1">
      <c r="A52" s="20"/>
      <c r="B52" s="80" t="s">
        <v>269</v>
      </c>
      <c r="C52" s="78" t="s">
        <v>111</v>
      </c>
      <c r="D52" s="78" t="s">
        <v>54</v>
      </c>
      <c r="E52" s="78" t="s">
        <v>75</v>
      </c>
      <c r="F52" s="78" t="s">
        <v>258</v>
      </c>
      <c r="G52" s="78" t="s">
        <v>40</v>
      </c>
      <c r="H52" s="85">
        <f>7173705824-2400000000</f>
        <v>4773705824</v>
      </c>
      <c r="I52" s="85">
        <f t="shared" si="1"/>
        <v>4773705824</v>
      </c>
      <c r="J52" s="78" t="s">
        <v>223</v>
      </c>
      <c r="K52" s="78" t="s">
        <v>223</v>
      </c>
      <c r="L52" s="79" t="s">
        <v>248</v>
      </c>
      <c r="M52" s="20"/>
      <c r="N52" s="171">
        <v>-2400</v>
      </c>
    </row>
    <row r="53" spans="2:12" ht="75">
      <c r="B53" s="80" t="s">
        <v>102</v>
      </c>
      <c r="C53" s="100" t="s">
        <v>103</v>
      </c>
      <c r="D53" s="78" t="s">
        <v>37</v>
      </c>
      <c r="E53" s="78" t="s">
        <v>104</v>
      </c>
      <c r="F53" s="78" t="s">
        <v>56</v>
      </c>
      <c r="G53" s="78" t="s">
        <v>40</v>
      </c>
      <c r="H53" s="85">
        <v>2000000000</v>
      </c>
      <c r="I53" s="85">
        <f t="shared" si="1"/>
        <v>2000000000</v>
      </c>
      <c r="J53" s="78" t="s">
        <v>144</v>
      </c>
      <c r="K53" s="78" t="s">
        <v>144</v>
      </c>
      <c r="L53" s="79" t="s">
        <v>246</v>
      </c>
    </row>
    <row r="54" spans="2:13" ht="60">
      <c r="B54" s="80">
        <v>80131500</v>
      </c>
      <c r="C54" s="100" t="s">
        <v>49</v>
      </c>
      <c r="D54" s="78" t="s">
        <v>78</v>
      </c>
      <c r="E54" s="78" t="s">
        <v>87</v>
      </c>
      <c r="F54" s="78" t="s">
        <v>52</v>
      </c>
      <c r="G54" s="78" t="s">
        <v>40</v>
      </c>
      <c r="H54" s="85">
        <v>620000000</v>
      </c>
      <c r="I54" s="85">
        <f t="shared" si="1"/>
        <v>620000000</v>
      </c>
      <c r="J54" s="78" t="s">
        <v>144</v>
      </c>
      <c r="K54" s="78" t="s">
        <v>167</v>
      </c>
      <c r="L54" s="79" t="s">
        <v>246</v>
      </c>
      <c r="M54" s="138"/>
    </row>
    <row r="55" spans="2:13" ht="60">
      <c r="B55" s="80">
        <v>90121502</v>
      </c>
      <c r="C55" s="100" t="s">
        <v>53</v>
      </c>
      <c r="D55" s="78" t="s">
        <v>78</v>
      </c>
      <c r="E55" s="78" t="s">
        <v>87</v>
      </c>
      <c r="F55" s="78" t="s">
        <v>56</v>
      </c>
      <c r="G55" s="78" t="s">
        <v>40</v>
      </c>
      <c r="H55" s="85">
        <v>3113763168</v>
      </c>
      <c r="I55" s="85">
        <f t="shared" si="1"/>
        <v>3113763168</v>
      </c>
      <c r="J55" s="78" t="s">
        <v>144</v>
      </c>
      <c r="K55" s="78" t="s">
        <v>167</v>
      </c>
      <c r="L55" s="79" t="s">
        <v>246</v>
      </c>
      <c r="M55" s="138"/>
    </row>
    <row r="56" spans="2:14" ht="60">
      <c r="B56" s="80">
        <v>90121502</v>
      </c>
      <c r="C56" s="100" t="s">
        <v>57</v>
      </c>
      <c r="D56" s="78" t="s">
        <v>54</v>
      </c>
      <c r="E56" s="78" t="s">
        <v>75</v>
      </c>
      <c r="F56" s="78" t="s">
        <v>259</v>
      </c>
      <c r="G56" s="78" t="s">
        <v>40</v>
      </c>
      <c r="H56" s="86">
        <f>11000000+1200000000</f>
        <v>1211000000</v>
      </c>
      <c r="I56" s="85">
        <f t="shared" si="1"/>
        <v>1211000000</v>
      </c>
      <c r="J56" s="78" t="s">
        <v>223</v>
      </c>
      <c r="K56" s="78" t="s">
        <v>223</v>
      </c>
      <c r="L56" s="79" t="s">
        <v>246</v>
      </c>
      <c r="N56" s="171">
        <v>1200</v>
      </c>
    </row>
    <row r="57" spans="2:12" ht="60">
      <c r="B57" s="80">
        <v>90121502</v>
      </c>
      <c r="C57" s="100" t="s">
        <v>58</v>
      </c>
      <c r="D57" s="78" t="s">
        <v>45</v>
      </c>
      <c r="E57" s="78" t="s">
        <v>75</v>
      </c>
      <c r="F57" s="78" t="s">
        <v>259</v>
      </c>
      <c r="G57" s="78" t="s">
        <v>40</v>
      </c>
      <c r="H57" s="86">
        <v>1000000</v>
      </c>
      <c r="I57" s="85">
        <f t="shared" si="1"/>
        <v>1000000</v>
      </c>
      <c r="J57" s="78" t="s">
        <v>223</v>
      </c>
      <c r="K57" s="78" t="s">
        <v>223</v>
      </c>
      <c r="L57" s="79" t="s">
        <v>246</v>
      </c>
    </row>
    <row r="58" spans="2:12" ht="75">
      <c r="B58" s="80" t="s">
        <v>60</v>
      </c>
      <c r="C58" s="100" t="s">
        <v>208</v>
      </c>
      <c r="D58" s="78" t="s">
        <v>54</v>
      </c>
      <c r="E58" s="78" t="s">
        <v>75</v>
      </c>
      <c r="F58" s="78" t="s">
        <v>259</v>
      </c>
      <c r="G58" s="78" t="s">
        <v>40</v>
      </c>
      <c r="H58" s="85">
        <v>150000000</v>
      </c>
      <c r="I58" s="85">
        <f t="shared" si="1"/>
        <v>150000000</v>
      </c>
      <c r="J58" s="78" t="s">
        <v>223</v>
      </c>
      <c r="K58" s="78" t="s">
        <v>223</v>
      </c>
      <c r="L58" s="79" t="s">
        <v>252</v>
      </c>
    </row>
    <row r="59" spans="1:12" ht="75">
      <c r="A59" s="14"/>
      <c r="B59" s="80" t="s">
        <v>60</v>
      </c>
      <c r="C59" s="100" t="s">
        <v>205</v>
      </c>
      <c r="D59" s="78" t="s">
        <v>54</v>
      </c>
      <c r="E59" s="78" t="s">
        <v>75</v>
      </c>
      <c r="F59" s="78" t="s">
        <v>52</v>
      </c>
      <c r="G59" s="78" t="s">
        <v>40</v>
      </c>
      <c r="H59" s="85">
        <v>60000000</v>
      </c>
      <c r="I59" s="85">
        <f t="shared" si="1"/>
        <v>60000000</v>
      </c>
      <c r="J59" s="78" t="s">
        <v>223</v>
      </c>
      <c r="K59" s="78" t="s">
        <v>223</v>
      </c>
      <c r="L59" s="79" t="s">
        <v>252</v>
      </c>
    </row>
    <row r="60" spans="2:12" ht="60">
      <c r="B60" s="80" t="s">
        <v>212</v>
      </c>
      <c r="C60" s="100" t="s">
        <v>209</v>
      </c>
      <c r="D60" s="78" t="s">
        <v>54</v>
      </c>
      <c r="E60" s="78" t="s">
        <v>75</v>
      </c>
      <c r="F60" s="78" t="s">
        <v>52</v>
      </c>
      <c r="G60" s="78" t="s">
        <v>40</v>
      </c>
      <c r="H60" s="85">
        <v>20000000</v>
      </c>
      <c r="I60" s="85">
        <f t="shared" si="1"/>
        <v>20000000</v>
      </c>
      <c r="J60" s="78" t="s">
        <v>223</v>
      </c>
      <c r="K60" s="78" t="s">
        <v>223</v>
      </c>
      <c r="L60" s="79" t="s">
        <v>252</v>
      </c>
    </row>
    <row r="61" spans="2:12" ht="60">
      <c r="B61" s="80" t="s">
        <v>270</v>
      </c>
      <c r="C61" s="100" t="s">
        <v>114</v>
      </c>
      <c r="D61" s="78" t="s">
        <v>45</v>
      </c>
      <c r="E61" s="78" t="s">
        <v>238</v>
      </c>
      <c r="F61" s="78" t="s">
        <v>225</v>
      </c>
      <c r="G61" s="78" t="s">
        <v>40</v>
      </c>
      <c r="H61" s="85">
        <v>50000000</v>
      </c>
      <c r="I61" s="85">
        <f t="shared" si="1"/>
        <v>50000000</v>
      </c>
      <c r="J61" s="78" t="s">
        <v>223</v>
      </c>
      <c r="K61" s="78" t="s">
        <v>223</v>
      </c>
      <c r="L61" s="79" t="s">
        <v>253</v>
      </c>
    </row>
    <row r="62" spans="2:12" ht="75">
      <c r="B62" s="80" t="s">
        <v>237</v>
      </c>
      <c r="C62" s="100" t="s">
        <v>235</v>
      </c>
      <c r="D62" s="78" t="s">
        <v>45</v>
      </c>
      <c r="E62" s="78" t="s">
        <v>238</v>
      </c>
      <c r="F62" s="78" t="s">
        <v>260</v>
      </c>
      <c r="G62" s="78" t="s">
        <v>40</v>
      </c>
      <c r="H62" s="85">
        <v>150000000</v>
      </c>
      <c r="I62" s="85">
        <f t="shared" si="1"/>
        <v>150000000</v>
      </c>
      <c r="J62" s="78" t="s">
        <v>223</v>
      </c>
      <c r="K62" s="78" t="s">
        <v>223</v>
      </c>
      <c r="L62" s="176" t="s">
        <v>247</v>
      </c>
    </row>
    <row r="63" spans="2:12" ht="60">
      <c r="B63" s="80" t="s">
        <v>239</v>
      </c>
      <c r="C63" s="100" t="s">
        <v>236</v>
      </c>
      <c r="D63" s="78" t="s">
        <v>45</v>
      </c>
      <c r="E63" s="78" t="s">
        <v>238</v>
      </c>
      <c r="F63" s="78" t="s">
        <v>256</v>
      </c>
      <c r="G63" s="78" t="s">
        <v>40</v>
      </c>
      <c r="H63" s="85">
        <v>330000000</v>
      </c>
      <c r="I63" s="85">
        <f t="shared" si="1"/>
        <v>330000000</v>
      </c>
      <c r="J63" s="78" t="s">
        <v>223</v>
      </c>
      <c r="K63" s="78" t="s">
        <v>223</v>
      </c>
      <c r="L63" s="79" t="s">
        <v>248</v>
      </c>
    </row>
    <row r="64" spans="2:12" ht="15" hidden="1">
      <c r="B64" s="189" t="s">
        <v>229</v>
      </c>
      <c r="C64" s="190"/>
      <c r="D64" s="190"/>
      <c r="E64" s="190"/>
      <c r="F64" s="190"/>
      <c r="G64" s="190"/>
      <c r="H64" s="131">
        <f>SUM(H19:H63)</f>
        <v>21294568992</v>
      </c>
      <c r="I64" s="131">
        <f>SUM(I19:I63)</f>
        <v>21294568992</v>
      </c>
      <c r="J64" s="78"/>
      <c r="K64" s="78"/>
      <c r="L64" s="79"/>
    </row>
    <row r="65" spans="2:12" ht="98.25" customHeight="1">
      <c r="B65" s="80" t="s">
        <v>271</v>
      </c>
      <c r="C65" s="100" t="s">
        <v>117</v>
      </c>
      <c r="D65" s="78" t="s">
        <v>54</v>
      </c>
      <c r="E65" s="78" t="s">
        <v>75</v>
      </c>
      <c r="F65" s="78" t="s">
        <v>52</v>
      </c>
      <c r="G65" s="78" t="s">
        <v>40</v>
      </c>
      <c r="H65" s="85">
        <v>2160000000</v>
      </c>
      <c r="I65" s="85">
        <f t="shared" si="1"/>
        <v>2160000000</v>
      </c>
      <c r="J65" s="78" t="s">
        <v>223</v>
      </c>
      <c r="K65" s="78" t="s">
        <v>223</v>
      </c>
      <c r="L65" s="79" t="s">
        <v>253</v>
      </c>
    </row>
    <row r="66" spans="2:12" ht="98.25" customHeight="1">
      <c r="B66" s="80" t="s">
        <v>272</v>
      </c>
      <c r="C66" s="100" t="s">
        <v>119</v>
      </c>
      <c r="D66" s="78" t="s">
        <v>54</v>
      </c>
      <c r="E66" s="78" t="s">
        <v>75</v>
      </c>
      <c r="F66" s="78" t="s">
        <v>52</v>
      </c>
      <c r="G66" s="78" t="s">
        <v>40</v>
      </c>
      <c r="H66" s="85">
        <v>1200416000</v>
      </c>
      <c r="I66" s="85">
        <f t="shared" si="1"/>
        <v>1200416000</v>
      </c>
      <c r="J66" s="78" t="s">
        <v>223</v>
      </c>
      <c r="K66" s="78" t="s">
        <v>223</v>
      </c>
      <c r="L66" s="79" t="s">
        <v>253</v>
      </c>
    </row>
    <row r="67" spans="2:12" ht="98.25" customHeight="1" thickBot="1">
      <c r="B67" s="191" t="s">
        <v>148</v>
      </c>
      <c r="C67" s="192" t="s">
        <v>145</v>
      </c>
      <c r="D67" s="193" t="s">
        <v>78</v>
      </c>
      <c r="E67" s="193" t="s">
        <v>87</v>
      </c>
      <c r="F67" s="193" t="s">
        <v>52</v>
      </c>
      <c r="G67" s="193" t="s">
        <v>40</v>
      </c>
      <c r="H67" s="194">
        <v>31000000000</v>
      </c>
      <c r="I67" s="194">
        <f t="shared" si="1"/>
        <v>31000000000</v>
      </c>
      <c r="J67" s="193" t="s">
        <v>144</v>
      </c>
      <c r="K67" s="193" t="s">
        <v>167</v>
      </c>
      <c r="L67" s="195" t="s">
        <v>246</v>
      </c>
    </row>
    <row r="68" spans="2:12" ht="17.25" customHeight="1" hidden="1">
      <c r="B68" s="170" t="s">
        <v>230</v>
      </c>
      <c r="C68" s="170"/>
      <c r="D68" s="170"/>
      <c r="E68" s="170"/>
      <c r="F68" s="170"/>
      <c r="G68" s="170"/>
      <c r="H68" s="145">
        <f>SUM(H65:H67)</f>
        <v>34360416000</v>
      </c>
      <c r="I68" s="145">
        <f>SUM(I65:I67)</f>
        <v>34360416000</v>
      </c>
      <c r="J68" s="146"/>
      <c r="K68" s="146"/>
      <c r="L68" s="146"/>
    </row>
    <row r="69" spans="2:12" ht="17.25" customHeight="1" hidden="1">
      <c r="B69" s="170" t="s">
        <v>231</v>
      </c>
      <c r="C69" s="170"/>
      <c r="D69" s="170"/>
      <c r="E69" s="170"/>
      <c r="F69" s="170"/>
      <c r="G69" s="170"/>
      <c r="H69" s="132">
        <f>+H64+H68</f>
        <v>55654984992</v>
      </c>
      <c r="I69" s="132">
        <f>+I64+I68</f>
        <v>55654984992</v>
      </c>
      <c r="J69" s="146"/>
      <c r="K69" s="146"/>
      <c r="L69" s="146"/>
    </row>
    <row r="70" spans="2:12" ht="17.25" customHeight="1" hidden="1">
      <c r="B70" s="147"/>
      <c r="C70" s="147" t="s">
        <v>273</v>
      </c>
      <c r="D70" s="147"/>
      <c r="E70" s="147"/>
      <c r="F70" s="147"/>
      <c r="G70" s="147"/>
      <c r="H70" s="132">
        <v>21360068992</v>
      </c>
      <c r="I70" s="132"/>
      <c r="J70" s="146"/>
      <c r="K70" s="146"/>
      <c r="L70" s="146"/>
    </row>
    <row r="71" spans="2:28" s="20" customFormat="1" ht="17.25" customHeight="1" hidden="1">
      <c r="B71" s="147"/>
      <c r="C71" s="147"/>
      <c r="D71" s="147"/>
      <c r="E71" s="147"/>
      <c r="F71" s="147"/>
      <c r="G71" s="147"/>
      <c r="H71" s="132">
        <f>+H70-H64</f>
        <v>65500000</v>
      </c>
      <c r="I71" s="132"/>
      <c r="J71" s="146"/>
      <c r="K71" s="146"/>
      <c r="L71" s="146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9"/>
      <c r="AA71" s="179"/>
      <c r="AB71" s="179"/>
    </row>
    <row r="72" spans="2:28" s="20" customFormat="1" ht="17.25" customHeight="1" hidden="1">
      <c r="B72" s="139"/>
      <c r="C72" s="139" t="s">
        <v>274</v>
      </c>
      <c r="D72" s="139"/>
      <c r="E72" s="139"/>
      <c r="F72" s="139"/>
      <c r="G72" s="139"/>
      <c r="H72" s="140">
        <f>+H65+H66</f>
        <v>3360416000</v>
      </c>
      <c r="I72" s="140"/>
      <c r="J72" s="146"/>
      <c r="K72" s="146"/>
      <c r="L72" s="146"/>
      <c r="N72" s="178">
        <f>SUM(N19:N67)</f>
        <v>0</v>
      </c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9"/>
      <c r="AA72" s="179"/>
      <c r="AB72" s="179"/>
    </row>
    <row r="73" spans="2:28" s="20" customFormat="1" ht="17.25" customHeight="1">
      <c r="B73" s="139"/>
      <c r="C73" s="139"/>
      <c r="D73" s="139"/>
      <c r="E73" s="139"/>
      <c r="F73" s="139"/>
      <c r="G73" s="139"/>
      <c r="H73" s="140"/>
      <c r="I73" s="140"/>
      <c r="J73" s="146"/>
      <c r="K73" s="146"/>
      <c r="L73" s="146"/>
      <c r="N73" s="178">
        <f>SUM(N19:N67)</f>
        <v>0</v>
      </c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9"/>
      <c r="AA73" s="179"/>
      <c r="AB73" s="179"/>
    </row>
    <row r="74" spans="2:28" s="20" customFormat="1" ht="17.25" customHeight="1" thickBot="1">
      <c r="B74" s="139"/>
      <c r="C74" s="139"/>
      <c r="D74" s="139"/>
      <c r="E74" s="139"/>
      <c r="F74" s="139"/>
      <c r="G74" s="139"/>
      <c r="H74" s="140"/>
      <c r="I74" s="140"/>
      <c r="J74" s="146"/>
      <c r="K74" s="146"/>
      <c r="L74" s="146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9"/>
      <c r="AA74" s="179"/>
      <c r="AB74" s="179"/>
    </row>
    <row r="75" spans="2:9" ht="45">
      <c r="B75" s="15" t="s">
        <v>6</v>
      </c>
      <c r="C75" s="12" t="s">
        <v>22</v>
      </c>
      <c r="D75" s="12" t="s">
        <v>14</v>
      </c>
      <c r="G75" s="1" t="s">
        <v>122</v>
      </c>
      <c r="H75" s="67" t="s">
        <v>122</v>
      </c>
      <c r="I75" s="102" t="str">
        <f t="shared" si="1"/>
        <v> </v>
      </c>
    </row>
    <row r="76" spans="2:8" ht="15">
      <c r="B76" s="3"/>
      <c r="C76" s="115"/>
      <c r="D76" s="4"/>
      <c r="H76" s="141"/>
    </row>
    <row r="77" spans="2:8" ht="15">
      <c r="B77" s="3"/>
      <c r="C77" s="136"/>
      <c r="D77" s="4"/>
      <c r="H77" s="13"/>
    </row>
    <row r="78" spans="2:8" ht="15">
      <c r="B78" s="3"/>
      <c r="C78" s="115"/>
      <c r="D78" s="4"/>
      <c r="H78" s="13"/>
    </row>
    <row r="79" spans="2:8" ht="15">
      <c r="B79" s="3"/>
      <c r="C79" s="115"/>
      <c r="D79" s="4"/>
      <c r="H79" s="13"/>
    </row>
    <row r="80" spans="2:8" ht="15.75" thickBot="1">
      <c r="B80" s="16"/>
      <c r="C80" s="116"/>
      <c r="D80" s="5"/>
      <c r="H80" s="13"/>
    </row>
    <row r="81" ht="15">
      <c r="H81" s="13"/>
    </row>
    <row r="82" spans="1:28" s="89" customFormat="1" ht="9">
      <c r="A82" s="88"/>
      <c r="C82" s="93"/>
      <c r="D82" s="91"/>
      <c r="E82" s="91"/>
      <c r="F82" s="91"/>
      <c r="G82" s="90"/>
      <c r="H82" s="90"/>
      <c r="I82" s="91"/>
      <c r="J82" s="91"/>
      <c r="K82" s="88"/>
      <c r="L82" s="92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88"/>
      <c r="AA82" s="88"/>
      <c r="AB82" s="88"/>
    </row>
    <row r="83" spans="1:28" s="89" customFormat="1" ht="23.25" customHeight="1">
      <c r="A83" s="88"/>
      <c r="B83" s="87"/>
      <c r="C83" s="117"/>
      <c r="D83" s="91"/>
      <c r="E83" s="91"/>
      <c r="F83" s="91"/>
      <c r="G83" s="90"/>
      <c r="H83" s="90"/>
      <c r="I83" s="121"/>
      <c r="J83" s="91"/>
      <c r="K83" s="88"/>
      <c r="L83" s="92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88"/>
      <c r="AA83" s="88"/>
      <c r="AB83" s="88"/>
    </row>
    <row r="84" spans="1:28" s="89" customFormat="1" ht="9">
      <c r="A84" s="91"/>
      <c r="B84" s="93"/>
      <c r="C84" s="117"/>
      <c r="D84" s="91"/>
      <c r="E84" s="91"/>
      <c r="F84" s="91"/>
      <c r="G84" s="90"/>
      <c r="H84" s="90"/>
      <c r="I84" s="91"/>
      <c r="J84" s="91"/>
      <c r="K84" s="88"/>
      <c r="L84" s="92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88"/>
      <c r="AA84" s="88"/>
      <c r="AB84" s="88"/>
    </row>
    <row r="85" spans="1:28" s="27" customFormat="1" ht="12.75">
      <c r="A85" s="36"/>
      <c r="B85" s="37"/>
      <c r="C85" s="118"/>
      <c r="D85" s="36"/>
      <c r="E85" s="36"/>
      <c r="F85" s="36"/>
      <c r="G85" s="34"/>
      <c r="H85" s="34"/>
      <c r="I85" s="36"/>
      <c r="J85" s="36"/>
      <c r="K85" s="25"/>
      <c r="L85" s="26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25"/>
      <c r="AA85" s="25"/>
      <c r="AB85" s="25"/>
    </row>
    <row r="87" ht="15">
      <c r="B87" s="87"/>
    </row>
    <row r="90" ht="15"/>
    <row r="91" ht="15"/>
    <row r="110" spans="2:3" ht="15">
      <c r="B110" s="41">
        <v>47000000</v>
      </c>
      <c r="C110" s="119">
        <f>+B110/60</f>
        <v>783333.3333333334</v>
      </c>
    </row>
  </sheetData>
  <sheetProtection/>
  <autoFilter ref="A18:M75">
    <sortState ref="A19:M110">
      <sortCondition sortBy="value" ref="A19:A110"/>
    </sortState>
  </autoFilter>
  <mergeCells count="6">
    <mergeCell ref="F5:I9"/>
    <mergeCell ref="F11:I15"/>
    <mergeCell ref="M40:M41"/>
    <mergeCell ref="B64:G64"/>
    <mergeCell ref="B68:G68"/>
    <mergeCell ref="B69:G69"/>
  </mergeCells>
  <printOptions horizontalCentered="1"/>
  <pageMargins left="0.03937007874015748" right="0.03937007874015748" top="0.35433070866141736" bottom="0.35433070866141736" header="0.31496062992125984" footer="0.31496062992125984"/>
  <pageSetup horizontalDpi="600" verticalDpi="600" orientation="landscape" paperSize="41" scale="52" r:id="rId2"/>
  <headerFooter>
    <oddFooter>&amp;CPágina &amp;P</oddFooter>
  </headerFooter>
  <rowBreaks count="3" manualBreakCount="3">
    <brk id="25" min="1" max="11" man="1"/>
    <brk id="35" min="1" max="11" man="1"/>
    <brk id="50" min="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110"/>
  <sheetViews>
    <sheetView showGridLines="0" view="pageBreakPreview" zoomScale="55" zoomScaleNormal="75" zoomScaleSheetLayoutView="55" zoomScalePageLayoutView="80" workbookViewId="0" topLeftCell="A1">
      <selection activeCell="C3" sqref="C3"/>
    </sheetView>
  </sheetViews>
  <sheetFormatPr defaultColWidth="11.421875" defaultRowHeight="15"/>
  <cols>
    <col min="1" max="1" width="1.421875" style="1" customWidth="1"/>
    <col min="2" max="2" width="29.00390625" style="1" customWidth="1"/>
    <col min="3" max="3" width="66.421875" style="106" customWidth="1"/>
    <col min="4" max="4" width="13.28125" style="1" customWidth="1"/>
    <col min="5" max="5" width="14.00390625" style="1" customWidth="1"/>
    <col min="6" max="6" width="13.00390625" style="1" customWidth="1"/>
    <col min="7" max="7" width="17.00390625" style="1" customWidth="1"/>
    <col min="8" max="8" width="23.28125" style="1" customWidth="1"/>
    <col min="9" max="9" width="24.00390625" style="1" customWidth="1"/>
    <col min="10" max="10" width="13.28125" style="1" customWidth="1"/>
    <col min="11" max="11" width="16.7109375" style="1" customWidth="1"/>
    <col min="12" max="12" width="47.140625" style="1" customWidth="1"/>
    <col min="13" max="13" width="2.57421875" style="1" customWidth="1"/>
    <col min="14" max="15" width="11.7109375" style="171" customWidth="1"/>
    <col min="16" max="25" width="11.421875" style="171" customWidth="1"/>
    <col min="26" max="28" width="11.421875" style="172" customWidth="1"/>
    <col min="29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107" t="s">
        <v>29</v>
      </c>
      <c r="F5" s="157" t="s">
        <v>27</v>
      </c>
      <c r="G5" s="158"/>
      <c r="H5" s="158"/>
      <c r="I5" s="159"/>
    </row>
    <row r="6" spans="2:9" ht="15">
      <c r="B6" s="3" t="s">
        <v>2</v>
      </c>
      <c r="C6" s="108" t="s">
        <v>30</v>
      </c>
      <c r="F6" s="160"/>
      <c r="G6" s="161"/>
      <c r="H6" s="161"/>
      <c r="I6" s="162"/>
    </row>
    <row r="7" spans="2:9" ht="15">
      <c r="B7" s="3" t="s">
        <v>3</v>
      </c>
      <c r="C7" s="109">
        <v>3825000</v>
      </c>
      <c r="F7" s="160"/>
      <c r="G7" s="161"/>
      <c r="H7" s="161"/>
      <c r="I7" s="162"/>
    </row>
    <row r="8" spans="2:9" ht="15">
      <c r="B8" s="3" t="s">
        <v>16</v>
      </c>
      <c r="C8" s="110" t="s">
        <v>31</v>
      </c>
      <c r="F8" s="160"/>
      <c r="G8" s="161"/>
      <c r="H8" s="161"/>
      <c r="I8" s="162"/>
    </row>
    <row r="9" spans="2:9" ht="180">
      <c r="B9" s="3" t="s">
        <v>19</v>
      </c>
      <c r="C9" s="108" t="s">
        <v>32</v>
      </c>
      <c r="F9" s="163"/>
      <c r="G9" s="164"/>
      <c r="H9" s="164"/>
      <c r="I9" s="165"/>
    </row>
    <row r="10" spans="2:9" ht="15">
      <c r="B10" s="3" t="s">
        <v>4</v>
      </c>
      <c r="C10" s="108"/>
      <c r="F10" s="20"/>
      <c r="G10" s="20"/>
      <c r="H10" s="20"/>
      <c r="I10" s="20"/>
    </row>
    <row r="11" spans="2:9" ht="60">
      <c r="B11" s="3" t="s">
        <v>5</v>
      </c>
      <c r="C11" s="108" t="s">
        <v>226</v>
      </c>
      <c r="F11" s="157" t="s">
        <v>26</v>
      </c>
      <c r="G11" s="158"/>
      <c r="H11" s="158"/>
      <c r="I11" s="159"/>
    </row>
    <row r="12" spans="2:9" ht="15">
      <c r="B12" s="3" t="s">
        <v>23</v>
      </c>
      <c r="C12" s="125">
        <v>21294568992</v>
      </c>
      <c r="F12" s="160"/>
      <c r="G12" s="161"/>
      <c r="H12" s="161"/>
      <c r="I12" s="162"/>
    </row>
    <row r="13" spans="2:9" ht="30">
      <c r="B13" s="3" t="s">
        <v>24</v>
      </c>
      <c r="C13" s="124">
        <v>331972650</v>
      </c>
      <c r="F13" s="160"/>
      <c r="G13" s="161"/>
      <c r="H13" s="161"/>
      <c r="I13" s="162"/>
    </row>
    <row r="14" spans="2:9" ht="30">
      <c r="B14" s="3" t="s">
        <v>25</v>
      </c>
      <c r="C14" s="111">
        <v>33197265</v>
      </c>
      <c r="F14" s="160"/>
      <c r="G14" s="161"/>
      <c r="H14" s="161"/>
      <c r="I14" s="162"/>
    </row>
    <row r="15" spans="2:9" ht="30.75" thickBot="1">
      <c r="B15" s="16" t="s">
        <v>18</v>
      </c>
      <c r="C15" s="112">
        <v>42807</v>
      </c>
      <c r="F15" s="163"/>
      <c r="G15" s="164"/>
      <c r="H15" s="164"/>
      <c r="I15" s="165"/>
    </row>
    <row r="17" ht="15.75" thickBot="1">
      <c r="B17" s="11" t="s">
        <v>15</v>
      </c>
    </row>
    <row r="18" spans="2:15" ht="75" customHeight="1" thickBot="1">
      <c r="B18" s="173" t="s">
        <v>28</v>
      </c>
      <c r="C18" s="174" t="s">
        <v>6</v>
      </c>
      <c r="D18" s="174" t="s">
        <v>17</v>
      </c>
      <c r="E18" s="174" t="s">
        <v>7</v>
      </c>
      <c r="F18" s="174" t="s">
        <v>8</v>
      </c>
      <c r="G18" s="174" t="s">
        <v>9</v>
      </c>
      <c r="H18" s="174" t="s">
        <v>10</v>
      </c>
      <c r="I18" s="174" t="s">
        <v>11</v>
      </c>
      <c r="J18" s="174" t="s">
        <v>12</v>
      </c>
      <c r="K18" s="174" t="s">
        <v>13</v>
      </c>
      <c r="L18" s="175" t="s">
        <v>14</v>
      </c>
      <c r="M18" s="137" t="s">
        <v>222</v>
      </c>
      <c r="N18" s="171">
        <v>2</v>
      </c>
      <c r="O18" s="171">
        <v>3</v>
      </c>
    </row>
    <row r="19" spans="2:12" ht="60">
      <c r="B19" s="80">
        <v>43233205</v>
      </c>
      <c r="C19" s="100" t="s">
        <v>36</v>
      </c>
      <c r="D19" s="78" t="s">
        <v>45</v>
      </c>
      <c r="E19" s="78" t="s">
        <v>55</v>
      </c>
      <c r="F19" s="78" t="s">
        <v>225</v>
      </c>
      <c r="G19" s="78" t="s">
        <v>40</v>
      </c>
      <c r="H19" s="85">
        <v>1600000</v>
      </c>
      <c r="I19" s="85">
        <f>+H19</f>
        <v>1600000</v>
      </c>
      <c r="J19" s="78" t="s">
        <v>223</v>
      </c>
      <c r="K19" s="78" t="s">
        <v>223</v>
      </c>
      <c r="L19" s="176" t="s">
        <v>247</v>
      </c>
    </row>
    <row r="20" spans="2:15" ht="60">
      <c r="B20" s="80" t="s">
        <v>261</v>
      </c>
      <c r="C20" s="100" t="s">
        <v>218</v>
      </c>
      <c r="D20" s="78" t="s">
        <v>78</v>
      </c>
      <c r="E20" s="78" t="s">
        <v>90</v>
      </c>
      <c r="F20" s="78" t="s">
        <v>56</v>
      </c>
      <c r="G20" s="78" t="s">
        <v>40</v>
      </c>
      <c r="H20" s="85">
        <f>100000000-100000000</f>
        <v>0</v>
      </c>
      <c r="I20" s="85">
        <f aca="true" t="shared" si="0" ref="I20:I26">+H20</f>
        <v>0</v>
      </c>
      <c r="J20" s="78" t="s">
        <v>223</v>
      </c>
      <c r="K20" s="78" t="s">
        <v>223</v>
      </c>
      <c r="L20" s="79" t="s">
        <v>248</v>
      </c>
      <c r="O20" s="171">
        <v>-100000</v>
      </c>
    </row>
    <row r="21" spans="2:12" ht="60">
      <c r="B21" s="80">
        <v>41111700</v>
      </c>
      <c r="C21" s="100" t="s">
        <v>234</v>
      </c>
      <c r="D21" s="78" t="s">
        <v>50</v>
      </c>
      <c r="E21" s="78" t="s">
        <v>38</v>
      </c>
      <c r="F21" s="78" t="s">
        <v>225</v>
      </c>
      <c r="G21" s="78" t="s">
        <v>40</v>
      </c>
      <c r="H21" s="85">
        <v>12500000</v>
      </c>
      <c r="I21" s="85">
        <f t="shared" si="0"/>
        <v>12500000</v>
      </c>
      <c r="J21" s="78" t="s">
        <v>223</v>
      </c>
      <c r="K21" s="78" t="s">
        <v>223</v>
      </c>
      <c r="L21" s="79" t="s">
        <v>246</v>
      </c>
    </row>
    <row r="22" spans="2:15" ht="60">
      <c r="B22" s="80">
        <v>56101700</v>
      </c>
      <c r="C22" s="100" t="s">
        <v>221</v>
      </c>
      <c r="D22" s="78" t="s">
        <v>78</v>
      </c>
      <c r="E22" s="78" t="s">
        <v>46</v>
      </c>
      <c r="F22" s="78" t="s">
        <v>56</v>
      </c>
      <c r="G22" s="78" t="s">
        <v>40</v>
      </c>
      <c r="H22" s="85">
        <f>415000000-100000000</f>
        <v>315000000</v>
      </c>
      <c r="I22" s="85">
        <f t="shared" si="0"/>
        <v>315000000</v>
      </c>
      <c r="J22" s="78" t="s">
        <v>223</v>
      </c>
      <c r="K22" s="78" t="s">
        <v>223</v>
      </c>
      <c r="L22" s="79" t="s">
        <v>246</v>
      </c>
      <c r="O22" s="171">
        <v>-100000</v>
      </c>
    </row>
    <row r="23" spans="2:12" ht="60">
      <c r="B23" s="80">
        <v>56101700</v>
      </c>
      <c r="C23" s="100" t="s">
        <v>220</v>
      </c>
      <c r="D23" s="78" t="s">
        <v>78</v>
      </c>
      <c r="E23" s="78" t="s">
        <v>46</v>
      </c>
      <c r="F23" s="78" t="s">
        <v>56</v>
      </c>
      <c r="G23" s="78" t="s">
        <v>40</v>
      </c>
      <c r="H23" s="101">
        <v>100000000</v>
      </c>
      <c r="I23" s="85">
        <f t="shared" si="0"/>
        <v>100000000</v>
      </c>
      <c r="J23" s="78" t="s">
        <v>223</v>
      </c>
      <c r="K23" s="78" t="s">
        <v>223</v>
      </c>
      <c r="L23" s="79" t="s">
        <v>246</v>
      </c>
    </row>
    <row r="24" spans="2:12" ht="60">
      <c r="B24" s="80">
        <v>15101506</v>
      </c>
      <c r="C24" s="100" t="s">
        <v>64</v>
      </c>
      <c r="D24" s="78" t="s">
        <v>54</v>
      </c>
      <c r="E24" s="78" t="s">
        <v>75</v>
      </c>
      <c r="F24" s="78" t="s">
        <v>224</v>
      </c>
      <c r="G24" s="78" t="s">
        <v>40</v>
      </c>
      <c r="H24" s="85">
        <v>40000000</v>
      </c>
      <c r="I24" s="85">
        <f t="shared" si="0"/>
        <v>40000000</v>
      </c>
      <c r="J24" s="78" t="s">
        <v>223</v>
      </c>
      <c r="K24" s="78" t="s">
        <v>223</v>
      </c>
      <c r="L24" s="79" t="s">
        <v>246</v>
      </c>
    </row>
    <row r="25" spans="2:12" ht="90">
      <c r="B25" s="80" t="s">
        <v>157</v>
      </c>
      <c r="C25" s="100" t="s">
        <v>154</v>
      </c>
      <c r="D25" s="78" t="s">
        <v>78</v>
      </c>
      <c r="E25" s="78" t="s">
        <v>38</v>
      </c>
      <c r="F25" s="78" t="s">
        <v>225</v>
      </c>
      <c r="G25" s="78" t="s">
        <v>40</v>
      </c>
      <c r="H25" s="85">
        <v>10000000</v>
      </c>
      <c r="I25" s="85">
        <f t="shared" si="0"/>
        <v>10000000</v>
      </c>
      <c r="J25" s="78" t="s">
        <v>223</v>
      </c>
      <c r="K25" s="78" t="s">
        <v>223</v>
      </c>
      <c r="L25" s="79" t="s">
        <v>252</v>
      </c>
    </row>
    <row r="26" spans="2:12" ht="60">
      <c r="B26" s="46" t="s">
        <v>210</v>
      </c>
      <c r="C26" s="100" t="s">
        <v>206</v>
      </c>
      <c r="D26" s="78" t="s">
        <v>78</v>
      </c>
      <c r="E26" s="78" t="s">
        <v>38</v>
      </c>
      <c r="F26" s="78" t="s">
        <v>225</v>
      </c>
      <c r="G26" s="78" t="s">
        <v>40</v>
      </c>
      <c r="H26" s="85">
        <v>1000000</v>
      </c>
      <c r="I26" s="85">
        <f t="shared" si="0"/>
        <v>1000000</v>
      </c>
      <c r="J26" s="78" t="s">
        <v>223</v>
      </c>
      <c r="K26" s="78" t="s">
        <v>223</v>
      </c>
      <c r="L26" s="79" t="s">
        <v>252</v>
      </c>
    </row>
    <row r="27" spans="2:12" ht="165">
      <c r="B27" s="80" t="s">
        <v>262</v>
      </c>
      <c r="C27" s="100" t="s">
        <v>66</v>
      </c>
      <c r="D27" s="78" t="s">
        <v>54</v>
      </c>
      <c r="E27" s="78" t="s">
        <v>104</v>
      </c>
      <c r="F27" s="78" t="s">
        <v>255</v>
      </c>
      <c r="G27" s="78" t="s">
        <v>40</v>
      </c>
      <c r="H27" s="85">
        <v>500000000</v>
      </c>
      <c r="I27" s="85">
        <f>+H27</f>
        <v>500000000</v>
      </c>
      <c r="J27" s="78" t="s">
        <v>223</v>
      </c>
      <c r="K27" s="78" t="s">
        <v>223</v>
      </c>
      <c r="L27" s="79" t="s">
        <v>246</v>
      </c>
    </row>
    <row r="28" spans="2:12" ht="60">
      <c r="B28" s="105" t="s">
        <v>68</v>
      </c>
      <c r="C28" s="100" t="s">
        <v>69</v>
      </c>
      <c r="D28" s="100" t="s">
        <v>78</v>
      </c>
      <c r="E28" s="100" t="s">
        <v>87</v>
      </c>
      <c r="F28" s="100" t="s">
        <v>225</v>
      </c>
      <c r="G28" s="100" t="s">
        <v>40</v>
      </c>
      <c r="H28" s="101">
        <v>31000000</v>
      </c>
      <c r="I28" s="85">
        <f aca="true" t="shared" si="1" ref="I28:I75">+H28</f>
        <v>31000000</v>
      </c>
      <c r="J28" s="100" t="s">
        <v>223</v>
      </c>
      <c r="K28" s="100" t="s">
        <v>223</v>
      </c>
      <c r="L28" s="79" t="s">
        <v>246</v>
      </c>
    </row>
    <row r="29" spans="2:14" ht="390">
      <c r="B29" s="80" t="s">
        <v>217</v>
      </c>
      <c r="C29" s="100" t="s">
        <v>232</v>
      </c>
      <c r="D29" s="78" t="s">
        <v>214</v>
      </c>
      <c r="E29" s="78" t="s">
        <v>46</v>
      </c>
      <c r="F29" s="100" t="s">
        <v>225</v>
      </c>
      <c r="G29" s="78" t="s">
        <v>40</v>
      </c>
      <c r="H29" s="85">
        <v>45000000</v>
      </c>
      <c r="I29" s="85">
        <f t="shared" si="1"/>
        <v>45000000</v>
      </c>
      <c r="J29" s="78" t="s">
        <v>223</v>
      </c>
      <c r="K29" s="78" t="s">
        <v>223</v>
      </c>
      <c r="L29" s="79" t="s">
        <v>246</v>
      </c>
      <c r="N29" s="177"/>
    </row>
    <row r="30" spans="1:28" s="20" customFormat="1" ht="60">
      <c r="A30" s="1"/>
      <c r="B30" s="80">
        <v>14110000</v>
      </c>
      <c r="C30" s="100" t="s">
        <v>213</v>
      </c>
      <c r="D30" s="78" t="s">
        <v>37</v>
      </c>
      <c r="E30" s="78" t="s">
        <v>38</v>
      </c>
      <c r="F30" s="78" t="s">
        <v>225</v>
      </c>
      <c r="G30" s="78" t="s">
        <v>40</v>
      </c>
      <c r="H30" s="85">
        <v>8000000</v>
      </c>
      <c r="I30" s="85">
        <f t="shared" si="1"/>
        <v>8000000</v>
      </c>
      <c r="J30" s="78" t="s">
        <v>223</v>
      </c>
      <c r="K30" s="78" t="s">
        <v>223</v>
      </c>
      <c r="L30" s="79" t="s">
        <v>246</v>
      </c>
      <c r="M30" s="1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9"/>
      <c r="AA30" s="179"/>
      <c r="AB30" s="179"/>
    </row>
    <row r="31" spans="1:28" s="20" customFormat="1" ht="45">
      <c r="A31" s="1"/>
      <c r="B31" s="80" t="s">
        <v>263</v>
      </c>
      <c r="C31" s="100" t="s">
        <v>71</v>
      </c>
      <c r="D31" s="78" t="s">
        <v>37</v>
      </c>
      <c r="E31" s="78" t="s">
        <v>104</v>
      </c>
      <c r="F31" s="78" t="s">
        <v>225</v>
      </c>
      <c r="G31" s="78" t="s">
        <v>40</v>
      </c>
      <c r="H31" s="85">
        <v>20000000</v>
      </c>
      <c r="I31" s="85">
        <f t="shared" si="1"/>
        <v>20000000</v>
      </c>
      <c r="J31" s="78" t="s">
        <v>223</v>
      </c>
      <c r="K31" s="78" t="s">
        <v>223</v>
      </c>
      <c r="L31" s="79" t="s">
        <v>245</v>
      </c>
      <c r="M31" s="1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9"/>
      <c r="AA31" s="179"/>
      <c r="AB31" s="179"/>
    </row>
    <row r="32" spans="1:15" ht="60">
      <c r="A32" s="20"/>
      <c r="B32" s="80" t="s">
        <v>193</v>
      </c>
      <c r="C32" s="100" t="s">
        <v>73</v>
      </c>
      <c r="D32" s="78" t="s">
        <v>45</v>
      </c>
      <c r="E32" s="78" t="s">
        <v>55</v>
      </c>
      <c r="F32" s="78" t="s">
        <v>56</v>
      </c>
      <c r="G32" s="78" t="s">
        <v>40</v>
      </c>
      <c r="H32" s="85">
        <f>650000000-16785800-50000000</f>
        <v>583214200</v>
      </c>
      <c r="I32" s="85">
        <f t="shared" si="1"/>
        <v>583214200</v>
      </c>
      <c r="J32" s="78" t="s">
        <v>223</v>
      </c>
      <c r="K32" s="78" t="s">
        <v>223</v>
      </c>
      <c r="L32" s="79" t="s">
        <v>246</v>
      </c>
      <c r="M32" s="103"/>
      <c r="N32" s="171">
        <v>-16785.8</v>
      </c>
      <c r="O32" s="171">
        <v>-50000</v>
      </c>
    </row>
    <row r="33" spans="1:28" s="187" customFormat="1" ht="60">
      <c r="A33" s="180"/>
      <c r="B33" s="181" t="s">
        <v>193</v>
      </c>
      <c r="C33" s="182" t="s">
        <v>264</v>
      </c>
      <c r="D33" s="183" t="s">
        <v>45</v>
      </c>
      <c r="E33" s="183" t="s">
        <v>265</v>
      </c>
      <c r="F33" s="183" t="s">
        <v>225</v>
      </c>
      <c r="G33" s="183" t="s">
        <v>40</v>
      </c>
      <c r="H33" s="85">
        <v>16785800</v>
      </c>
      <c r="I33" s="85">
        <f>+H33</f>
        <v>16785800</v>
      </c>
      <c r="J33" s="183" t="s">
        <v>223</v>
      </c>
      <c r="K33" s="183" t="s">
        <v>223</v>
      </c>
      <c r="L33" s="184" t="s">
        <v>246</v>
      </c>
      <c r="M33" s="185"/>
      <c r="N33" s="186">
        <v>16785.8</v>
      </c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43"/>
      <c r="AA33" s="143"/>
      <c r="AB33" s="143"/>
    </row>
    <row r="34" spans="2:12" ht="60">
      <c r="B34" s="80">
        <v>56112100</v>
      </c>
      <c r="C34" s="100" t="s">
        <v>215</v>
      </c>
      <c r="D34" s="78" t="s">
        <v>37</v>
      </c>
      <c r="E34" s="78" t="s">
        <v>90</v>
      </c>
      <c r="F34" s="78" t="s">
        <v>225</v>
      </c>
      <c r="G34" s="78" t="s">
        <v>40</v>
      </c>
      <c r="H34" s="85">
        <v>11000000</v>
      </c>
      <c r="I34" s="85">
        <f t="shared" si="1"/>
        <v>11000000</v>
      </c>
      <c r="J34" s="78" t="s">
        <v>223</v>
      </c>
      <c r="K34" s="78" t="s">
        <v>223</v>
      </c>
      <c r="L34" s="79" t="s">
        <v>246</v>
      </c>
    </row>
    <row r="35" spans="2:12" ht="60">
      <c r="B35" s="80">
        <v>73161517</v>
      </c>
      <c r="C35" s="100" t="s">
        <v>216</v>
      </c>
      <c r="D35" s="78" t="s">
        <v>45</v>
      </c>
      <c r="E35" s="78" t="s">
        <v>46</v>
      </c>
      <c r="F35" s="78" t="s">
        <v>256</v>
      </c>
      <c r="G35" s="78" t="s">
        <v>40</v>
      </c>
      <c r="H35" s="85">
        <v>63000000</v>
      </c>
      <c r="I35" s="85">
        <f t="shared" si="1"/>
        <v>63000000</v>
      </c>
      <c r="J35" s="78" t="s">
        <v>223</v>
      </c>
      <c r="K35" s="78" t="s">
        <v>223</v>
      </c>
      <c r="L35" s="79" t="s">
        <v>248</v>
      </c>
    </row>
    <row r="36" spans="2:12" ht="60">
      <c r="B36" s="80" t="s">
        <v>192</v>
      </c>
      <c r="C36" s="100" t="s">
        <v>74</v>
      </c>
      <c r="D36" s="78" t="s">
        <v>45</v>
      </c>
      <c r="E36" s="78" t="s">
        <v>55</v>
      </c>
      <c r="F36" s="78" t="s">
        <v>256</v>
      </c>
      <c r="G36" s="78" t="s">
        <v>40</v>
      </c>
      <c r="H36" s="85">
        <v>37000000</v>
      </c>
      <c r="I36" s="85">
        <f t="shared" si="1"/>
        <v>37000000</v>
      </c>
      <c r="J36" s="78" t="s">
        <v>223</v>
      </c>
      <c r="K36" s="78" t="s">
        <v>223</v>
      </c>
      <c r="L36" s="79" t="s">
        <v>246</v>
      </c>
    </row>
    <row r="37" spans="2:15" ht="60">
      <c r="B37" s="80" t="s">
        <v>266</v>
      </c>
      <c r="C37" s="100" t="s">
        <v>233</v>
      </c>
      <c r="D37" s="78" t="s">
        <v>45</v>
      </c>
      <c r="E37" s="78" t="s">
        <v>55</v>
      </c>
      <c r="F37" s="78" t="s">
        <v>56</v>
      </c>
      <c r="G37" s="78" t="s">
        <v>40</v>
      </c>
      <c r="H37" s="85">
        <f>900000000-100000000</f>
        <v>800000000</v>
      </c>
      <c r="I37" s="85">
        <f t="shared" si="1"/>
        <v>800000000</v>
      </c>
      <c r="J37" s="78" t="s">
        <v>223</v>
      </c>
      <c r="K37" s="78" t="s">
        <v>223</v>
      </c>
      <c r="L37" s="79" t="s">
        <v>248</v>
      </c>
      <c r="O37" s="171">
        <v>-100000</v>
      </c>
    </row>
    <row r="38" spans="1:13" ht="60">
      <c r="A38" s="20"/>
      <c r="B38" s="80" t="s">
        <v>267</v>
      </c>
      <c r="C38" s="100" t="s">
        <v>82</v>
      </c>
      <c r="D38" s="78" t="s">
        <v>54</v>
      </c>
      <c r="E38" s="78" t="s">
        <v>75</v>
      </c>
      <c r="F38" s="78" t="s">
        <v>52</v>
      </c>
      <c r="G38" s="78" t="s">
        <v>40</v>
      </c>
      <c r="H38" s="85">
        <v>262000000</v>
      </c>
      <c r="I38" s="85">
        <f t="shared" si="1"/>
        <v>262000000</v>
      </c>
      <c r="J38" s="78" t="s">
        <v>223</v>
      </c>
      <c r="K38" s="78" t="s">
        <v>223</v>
      </c>
      <c r="L38" s="79" t="s">
        <v>248</v>
      </c>
      <c r="M38" s="20"/>
    </row>
    <row r="39" spans="2:12" ht="60">
      <c r="B39" s="80">
        <v>78181500</v>
      </c>
      <c r="C39" s="100" t="s">
        <v>85</v>
      </c>
      <c r="D39" s="78" t="s">
        <v>78</v>
      </c>
      <c r="E39" s="78" t="s">
        <v>46</v>
      </c>
      <c r="F39" s="78" t="s">
        <v>56</v>
      </c>
      <c r="G39" s="78" t="s">
        <v>40</v>
      </c>
      <c r="H39" s="85">
        <v>400000000</v>
      </c>
      <c r="I39" s="85">
        <f t="shared" si="1"/>
        <v>400000000</v>
      </c>
      <c r="J39" s="78" t="s">
        <v>223</v>
      </c>
      <c r="K39" s="78" t="s">
        <v>223</v>
      </c>
      <c r="L39" s="79" t="s">
        <v>246</v>
      </c>
    </row>
    <row r="40" spans="2:15" ht="75.75" customHeight="1">
      <c r="B40" s="80">
        <v>76111501</v>
      </c>
      <c r="C40" s="100" t="s">
        <v>86</v>
      </c>
      <c r="D40" s="78" t="s">
        <v>45</v>
      </c>
      <c r="E40" s="78" t="s">
        <v>55</v>
      </c>
      <c r="F40" s="78" t="s">
        <v>257</v>
      </c>
      <c r="G40" s="78" t="s">
        <v>40</v>
      </c>
      <c r="H40" s="85">
        <f>887000000-70000000</f>
        <v>817000000</v>
      </c>
      <c r="I40" s="85">
        <f t="shared" si="1"/>
        <v>817000000</v>
      </c>
      <c r="J40" s="78" t="s">
        <v>144</v>
      </c>
      <c r="K40" s="78" t="s">
        <v>167</v>
      </c>
      <c r="L40" s="79" t="s">
        <v>246</v>
      </c>
      <c r="M40" s="166"/>
      <c r="N40" s="188"/>
      <c r="O40" s="188">
        <v>-70000</v>
      </c>
    </row>
    <row r="41" spans="2:15" ht="73.5" customHeight="1">
      <c r="B41" s="80">
        <v>90101700</v>
      </c>
      <c r="C41" s="100" t="s">
        <v>88</v>
      </c>
      <c r="D41" s="78" t="s">
        <v>45</v>
      </c>
      <c r="E41" s="78" t="s">
        <v>75</v>
      </c>
      <c r="F41" s="78" t="s">
        <v>257</v>
      </c>
      <c r="G41" s="78" t="s">
        <v>40</v>
      </c>
      <c r="H41" s="85">
        <f>845000000-70000000</f>
        <v>775000000</v>
      </c>
      <c r="I41" s="85">
        <f t="shared" si="1"/>
        <v>775000000</v>
      </c>
      <c r="J41" s="78" t="s">
        <v>144</v>
      </c>
      <c r="K41" s="78" t="s">
        <v>167</v>
      </c>
      <c r="L41" s="79" t="s">
        <v>246</v>
      </c>
      <c r="M41" s="166"/>
      <c r="N41" s="188"/>
      <c r="O41" s="188">
        <v>-70000</v>
      </c>
    </row>
    <row r="42" spans="2:12" ht="60">
      <c r="B42" s="80">
        <v>48101909</v>
      </c>
      <c r="C42" s="100" t="s">
        <v>219</v>
      </c>
      <c r="D42" s="78" t="s">
        <v>78</v>
      </c>
      <c r="E42" s="78" t="s">
        <v>87</v>
      </c>
      <c r="F42" s="78" t="s">
        <v>225</v>
      </c>
      <c r="G42" s="78" t="s">
        <v>40</v>
      </c>
      <c r="H42" s="85">
        <v>12000000</v>
      </c>
      <c r="I42" s="85">
        <f t="shared" si="1"/>
        <v>12000000</v>
      </c>
      <c r="J42" s="78" t="s">
        <v>223</v>
      </c>
      <c r="K42" s="78" t="s">
        <v>223</v>
      </c>
      <c r="L42" s="79" t="s">
        <v>246</v>
      </c>
    </row>
    <row r="43" spans="2:12" ht="60">
      <c r="B43" s="80">
        <v>22101527</v>
      </c>
      <c r="C43" s="100" t="s">
        <v>92</v>
      </c>
      <c r="D43" s="78" t="s">
        <v>78</v>
      </c>
      <c r="E43" s="78" t="s">
        <v>38</v>
      </c>
      <c r="F43" s="78" t="s">
        <v>225</v>
      </c>
      <c r="G43" s="78" t="s">
        <v>40</v>
      </c>
      <c r="H43" s="85">
        <v>12000000</v>
      </c>
      <c r="I43" s="85">
        <f t="shared" si="1"/>
        <v>12000000</v>
      </c>
      <c r="J43" s="78" t="s">
        <v>223</v>
      </c>
      <c r="K43" s="78" t="s">
        <v>223</v>
      </c>
      <c r="L43" s="79" t="s">
        <v>246</v>
      </c>
    </row>
    <row r="44" spans="2:15" ht="60">
      <c r="B44" s="80">
        <v>83111800</v>
      </c>
      <c r="C44" s="100" t="s">
        <v>268</v>
      </c>
      <c r="D44" s="78" t="s">
        <v>54</v>
      </c>
      <c r="E44" s="78" t="s">
        <v>75</v>
      </c>
      <c r="F44" s="78" t="s">
        <v>52</v>
      </c>
      <c r="G44" s="78" t="s">
        <v>40</v>
      </c>
      <c r="H44" s="85">
        <f>1000000000+1200000000+300000000</f>
        <v>2500000000</v>
      </c>
      <c r="I44" s="85">
        <f t="shared" si="1"/>
        <v>2500000000</v>
      </c>
      <c r="J44" s="78" t="s">
        <v>223</v>
      </c>
      <c r="K44" s="78" t="s">
        <v>223</v>
      </c>
      <c r="L44" s="79" t="s">
        <v>249</v>
      </c>
      <c r="N44" s="171">
        <v>1200</v>
      </c>
      <c r="O44" s="171">
        <v>300000</v>
      </c>
    </row>
    <row r="45" spans="2:12" ht="60">
      <c r="B45" s="80">
        <v>82121800</v>
      </c>
      <c r="C45" s="100" t="s">
        <v>96</v>
      </c>
      <c r="D45" s="78" t="s">
        <v>54</v>
      </c>
      <c r="E45" s="78" t="s">
        <v>75</v>
      </c>
      <c r="F45" s="78" t="s">
        <v>225</v>
      </c>
      <c r="G45" s="78" t="s">
        <v>40</v>
      </c>
      <c r="H45" s="85">
        <v>1000000</v>
      </c>
      <c r="I45" s="85">
        <f t="shared" si="1"/>
        <v>1000000</v>
      </c>
      <c r="J45" s="78" t="s">
        <v>223</v>
      </c>
      <c r="K45" s="78" t="s">
        <v>223</v>
      </c>
      <c r="L45" s="79" t="s">
        <v>250</v>
      </c>
    </row>
    <row r="46" spans="2:12" ht="60">
      <c r="B46" s="80">
        <v>82121800</v>
      </c>
      <c r="C46" s="100" t="s">
        <v>97</v>
      </c>
      <c r="D46" s="78" t="s">
        <v>54</v>
      </c>
      <c r="E46" s="78" t="s">
        <v>75</v>
      </c>
      <c r="F46" s="78" t="s">
        <v>52</v>
      </c>
      <c r="G46" s="78" t="s">
        <v>40</v>
      </c>
      <c r="H46" s="85">
        <v>200000000</v>
      </c>
      <c r="I46" s="85">
        <f t="shared" si="1"/>
        <v>200000000</v>
      </c>
      <c r="J46" s="78" t="s">
        <v>223</v>
      </c>
      <c r="K46" s="78" t="s">
        <v>223</v>
      </c>
      <c r="L46" s="79" t="s">
        <v>251</v>
      </c>
    </row>
    <row r="47" spans="2:12" ht="60">
      <c r="B47" s="80" t="s">
        <v>98</v>
      </c>
      <c r="C47" s="100" t="s">
        <v>99</v>
      </c>
      <c r="D47" s="78" t="s">
        <v>45</v>
      </c>
      <c r="E47" s="78" t="s">
        <v>55</v>
      </c>
      <c r="F47" s="78" t="s">
        <v>225</v>
      </c>
      <c r="G47" s="78" t="s">
        <v>40</v>
      </c>
      <c r="H47" s="85">
        <v>3000000</v>
      </c>
      <c r="I47" s="85">
        <f t="shared" si="1"/>
        <v>3000000</v>
      </c>
      <c r="J47" s="78" t="s">
        <v>223</v>
      </c>
      <c r="K47" s="78" t="s">
        <v>223</v>
      </c>
      <c r="L47" s="79" t="s">
        <v>250</v>
      </c>
    </row>
    <row r="48" spans="2:12" ht="60">
      <c r="B48" s="80">
        <v>82121800</v>
      </c>
      <c r="C48" s="100" t="s">
        <v>100</v>
      </c>
      <c r="D48" s="78" t="s">
        <v>45</v>
      </c>
      <c r="E48" s="78" t="s">
        <v>55</v>
      </c>
      <c r="F48" s="78" t="s">
        <v>225</v>
      </c>
      <c r="G48" s="78" t="s">
        <v>40</v>
      </c>
      <c r="H48" s="85">
        <v>1000000</v>
      </c>
      <c r="I48" s="85">
        <f t="shared" si="1"/>
        <v>1000000</v>
      </c>
      <c r="J48" s="78" t="s">
        <v>223</v>
      </c>
      <c r="K48" s="78" t="s">
        <v>223</v>
      </c>
      <c r="L48" s="79" t="s">
        <v>250</v>
      </c>
    </row>
    <row r="49" spans="2:12" ht="60">
      <c r="B49" s="80" t="s">
        <v>105</v>
      </c>
      <c r="C49" s="100" t="s">
        <v>106</v>
      </c>
      <c r="D49" s="78" t="s">
        <v>54</v>
      </c>
      <c r="E49" s="78" t="s">
        <v>75</v>
      </c>
      <c r="F49" s="78" t="s">
        <v>258</v>
      </c>
      <c r="G49" s="78" t="s">
        <v>40</v>
      </c>
      <c r="H49" s="85">
        <v>150000000</v>
      </c>
      <c r="I49" s="85">
        <f t="shared" si="1"/>
        <v>150000000</v>
      </c>
      <c r="J49" s="78" t="s">
        <v>223</v>
      </c>
      <c r="K49" s="78" t="s">
        <v>223</v>
      </c>
      <c r="L49" s="79" t="s">
        <v>246</v>
      </c>
    </row>
    <row r="50" spans="1:28" s="20" customFormat="1" ht="60">
      <c r="A50" s="1"/>
      <c r="B50" s="80" t="s">
        <v>107</v>
      </c>
      <c r="C50" s="100" t="s">
        <v>108</v>
      </c>
      <c r="D50" s="78" t="s">
        <v>54</v>
      </c>
      <c r="E50" s="78" t="s">
        <v>75</v>
      </c>
      <c r="F50" s="78" t="s">
        <v>258</v>
      </c>
      <c r="G50" s="78" t="s">
        <v>40</v>
      </c>
      <c r="H50" s="85">
        <v>462000000</v>
      </c>
      <c r="I50" s="85">
        <f t="shared" si="1"/>
        <v>462000000</v>
      </c>
      <c r="J50" s="78" t="s">
        <v>223</v>
      </c>
      <c r="K50" s="78" t="s">
        <v>223</v>
      </c>
      <c r="L50" s="79" t="s">
        <v>246</v>
      </c>
      <c r="M50" s="1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9"/>
      <c r="AA50" s="179"/>
      <c r="AB50" s="179"/>
    </row>
    <row r="51" spans="2:12" ht="135">
      <c r="B51" s="80">
        <v>83111603</v>
      </c>
      <c r="C51" s="100" t="s">
        <v>109</v>
      </c>
      <c r="D51" s="78" t="s">
        <v>54</v>
      </c>
      <c r="E51" s="78" t="s">
        <v>75</v>
      </c>
      <c r="F51" s="78" t="s">
        <v>258</v>
      </c>
      <c r="G51" s="78" t="s">
        <v>40</v>
      </c>
      <c r="H51" s="85">
        <v>435000000</v>
      </c>
      <c r="I51" s="85">
        <f t="shared" si="1"/>
        <v>435000000</v>
      </c>
      <c r="J51" s="78" t="s">
        <v>223</v>
      </c>
      <c r="K51" s="78" t="s">
        <v>223</v>
      </c>
      <c r="L51" s="79" t="s">
        <v>254</v>
      </c>
    </row>
    <row r="52" spans="1:14" ht="78" customHeight="1">
      <c r="A52" s="20"/>
      <c r="B52" s="80" t="s">
        <v>269</v>
      </c>
      <c r="C52" s="78" t="s">
        <v>111</v>
      </c>
      <c r="D52" s="78" t="s">
        <v>54</v>
      </c>
      <c r="E52" s="78" t="s">
        <v>75</v>
      </c>
      <c r="F52" s="78" t="s">
        <v>258</v>
      </c>
      <c r="G52" s="78" t="s">
        <v>40</v>
      </c>
      <c r="H52" s="85">
        <f>7173705824-2400000000</f>
        <v>4773705824</v>
      </c>
      <c r="I52" s="85">
        <f t="shared" si="1"/>
        <v>4773705824</v>
      </c>
      <c r="J52" s="78" t="s">
        <v>223</v>
      </c>
      <c r="K52" s="78" t="s">
        <v>223</v>
      </c>
      <c r="L52" s="79" t="s">
        <v>248</v>
      </c>
      <c r="M52" s="20"/>
      <c r="N52" s="171">
        <v>-2400</v>
      </c>
    </row>
    <row r="53" spans="2:12" ht="75">
      <c r="B53" s="80" t="s">
        <v>102</v>
      </c>
      <c r="C53" s="100" t="s">
        <v>103</v>
      </c>
      <c r="D53" s="78" t="s">
        <v>37</v>
      </c>
      <c r="E53" s="78" t="s">
        <v>104</v>
      </c>
      <c r="F53" s="78" t="s">
        <v>56</v>
      </c>
      <c r="G53" s="78" t="s">
        <v>40</v>
      </c>
      <c r="H53" s="85">
        <v>2000000000</v>
      </c>
      <c r="I53" s="85">
        <f t="shared" si="1"/>
        <v>2000000000</v>
      </c>
      <c r="J53" s="78" t="s">
        <v>144</v>
      </c>
      <c r="K53" s="78" t="s">
        <v>167</v>
      </c>
      <c r="L53" s="79" t="s">
        <v>246</v>
      </c>
    </row>
    <row r="54" spans="2:13" ht="60">
      <c r="B54" s="80">
        <v>80131500</v>
      </c>
      <c r="C54" s="100" t="s">
        <v>49</v>
      </c>
      <c r="D54" s="78" t="s">
        <v>78</v>
      </c>
      <c r="E54" s="78" t="s">
        <v>87</v>
      </c>
      <c r="F54" s="78" t="s">
        <v>52</v>
      </c>
      <c r="G54" s="78" t="s">
        <v>40</v>
      </c>
      <c r="H54" s="85">
        <v>620000000</v>
      </c>
      <c r="I54" s="85">
        <f t="shared" si="1"/>
        <v>620000000</v>
      </c>
      <c r="J54" s="78" t="s">
        <v>144</v>
      </c>
      <c r="K54" s="78" t="s">
        <v>167</v>
      </c>
      <c r="L54" s="79" t="s">
        <v>246</v>
      </c>
      <c r="M54" s="138"/>
    </row>
    <row r="55" spans="2:13" ht="60">
      <c r="B55" s="80">
        <v>90121502</v>
      </c>
      <c r="C55" s="100" t="s">
        <v>53</v>
      </c>
      <c r="D55" s="78" t="s">
        <v>78</v>
      </c>
      <c r="E55" s="78" t="s">
        <v>87</v>
      </c>
      <c r="F55" s="78" t="s">
        <v>56</v>
      </c>
      <c r="G55" s="78" t="s">
        <v>40</v>
      </c>
      <c r="H55" s="85">
        <v>3113763168</v>
      </c>
      <c r="I55" s="85">
        <f t="shared" si="1"/>
        <v>3113763168</v>
      </c>
      <c r="J55" s="78" t="s">
        <v>144</v>
      </c>
      <c r="K55" s="78" t="s">
        <v>167</v>
      </c>
      <c r="L55" s="79" t="s">
        <v>246</v>
      </c>
      <c r="M55" s="138"/>
    </row>
    <row r="56" spans="2:14" ht="60">
      <c r="B56" s="80">
        <v>90121502</v>
      </c>
      <c r="C56" s="100" t="s">
        <v>57</v>
      </c>
      <c r="D56" s="78" t="s">
        <v>54</v>
      </c>
      <c r="E56" s="78" t="s">
        <v>75</v>
      </c>
      <c r="F56" s="78" t="s">
        <v>259</v>
      </c>
      <c r="G56" s="78" t="s">
        <v>40</v>
      </c>
      <c r="H56" s="86">
        <f>11000000+1200000000</f>
        <v>1211000000</v>
      </c>
      <c r="I56" s="85">
        <f t="shared" si="1"/>
        <v>1211000000</v>
      </c>
      <c r="J56" s="78" t="s">
        <v>223</v>
      </c>
      <c r="K56" s="78" t="s">
        <v>223</v>
      </c>
      <c r="L56" s="79" t="s">
        <v>246</v>
      </c>
      <c r="N56" s="171">
        <v>1200</v>
      </c>
    </row>
    <row r="57" spans="2:12" ht="60">
      <c r="B57" s="80">
        <v>90121502</v>
      </c>
      <c r="C57" s="100" t="s">
        <v>58</v>
      </c>
      <c r="D57" s="78" t="s">
        <v>45</v>
      </c>
      <c r="E57" s="78" t="s">
        <v>75</v>
      </c>
      <c r="F57" s="78" t="s">
        <v>259</v>
      </c>
      <c r="G57" s="78" t="s">
        <v>40</v>
      </c>
      <c r="H57" s="86">
        <v>1000000</v>
      </c>
      <c r="I57" s="85">
        <f t="shared" si="1"/>
        <v>1000000</v>
      </c>
      <c r="J57" s="78" t="s">
        <v>223</v>
      </c>
      <c r="K57" s="78" t="s">
        <v>223</v>
      </c>
      <c r="L57" s="79" t="s">
        <v>246</v>
      </c>
    </row>
    <row r="58" spans="2:12" ht="75">
      <c r="B58" s="80" t="s">
        <v>60</v>
      </c>
      <c r="C58" s="100" t="s">
        <v>208</v>
      </c>
      <c r="D58" s="78" t="s">
        <v>54</v>
      </c>
      <c r="E58" s="78" t="s">
        <v>75</v>
      </c>
      <c r="F58" s="78" t="s">
        <v>259</v>
      </c>
      <c r="G58" s="78" t="s">
        <v>40</v>
      </c>
      <c r="H58" s="85">
        <v>150000000</v>
      </c>
      <c r="I58" s="85">
        <f t="shared" si="1"/>
        <v>150000000</v>
      </c>
      <c r="J58" s="78" t="s">
        <v>223</v>
      </c>
      <c r="K58" s="78" t="s">
        <v>223</v>
      </c>
      <c r="L58" s="79" t="s">
        <v>252</v>
      </c>
    </row>
    <row r="59" spans="1:15" ht="75">
      <c r="A59" s="14"/>
      <c r="B59" s="80" t="s">
        <v>60</v>
      </c>
      <c r="C59" s="100" t="s">
        <v>205</v>
      </c>
      <c r="D59" s="78" t="s">
        <v>54</v>
      </c>
      <c r="E59" s="78" t="s">
        <v>75</v>
      </c>
      <c r="F59" s="78" t="s">
        <v>52</v>
      </c>
      <c r="G59" s="78" t="s">
        <v>40</v>
      </c>
      <c r="H59" s="85">
        <f>60000000+140000000</f>
        <v>200000000</v>
      </c>
      <c r="I59" s="85">
        <f t="shared" si="1"/>
        <v>200000000</v>
      </c>
      <c r="J59" s="78" t="s">
        <v>223</v>
      </c>
      <c r="K59" s="78" t="s">
        <v>223</v>
      </c>
      <c r="L59" s="79" t="s">
        <v>252</v>
      </c>
      <c r="O59" s="171">
        <v>140000</v>
      </c>
    </row>
    <row r="60" spans="2:15" ht="60">
      <c r="B60" s="80" t="s">
        <v>212</v>
      </c>
      <c r="C60" s="100" t="s">
        <v>209</v>
      </c>
      <c r="D60" s="78" t="s">
        <v>54</v>
      </c>
      <c r="E60" s="78" t="s">
        <v>75</v>
      </c>
      <c r="F60" s="78" t="s">
        <v>52</v>
      </c>
      <c r="G60" s="78" t="s">
        <v>40</v>
      </c>
      <c r="H60" s="85">
        <f>20000000+50000000</f>
        <v>70000000</v>
      </c>
      <c r="I60" s="85">
        <f t="shared" si="1"/>
        <v>70000000</v>
      </c>
      <c r="J60" s="78" t="s">
        <v>223</v>
      </c>
      <c r="K60" s="78" t="s">
        <v>223</v>
      </c>
      <c r="L60" s="79" t="s">
        <v>252</v>
      </c>
      <c r="O60" s="171">
        <v>50000</v>
      </c>
    </row>
    <row r="61" spans="2:12" ht="60">
      <c r="B61" s="80" t="s">
        <v>270</v>
      </c>
      <c r="C61" s="100" t="s">
        <v>114</v>
      </c>
      <c r="D61" s="78" t="s">
        <v>45</v>
      </c>
      <c r="E61" s="78" t="s">
        <v>238</v>
      </c>
      <c r="F61" s="78" t="s">
        <v>225</v>
      </c>
      <c r="G61" s="78" t="s">
        <v>40</v>
      </c>
      <c r="H61" s="85">
        <v>50000000</v>
      </c>
      <c r="I61" s="85">
        <f t="shared" si="1"/>
        <v>50000000</v>
      </c>
      <c r="J61" s="78" t="s">
        <v>223</v>
      </c>
      <c r="K61" s="78" t="s">
        <v>223</v>
      </c>
      <c r="L61" s="79" t="s">
        <v>253</v>
      </c>
    </row>
    <row r="62" spans="2:12" ht="75">
      <c r="B62" s="80" t="s">
        <v>237</v>
      </c>
      <c r="C62" s="100" t="s">
        <v>235</v>
      </c>
      <c r="D62" s="78" t="s">
        <v>45</v>
      </c>
      <c r="E62" s="78" t="s">
        <v>238</v>
      </c>
      <c r="F62" s="78" t="s">
        <v>260</v>
      </c>
      <c r="G62" s="78" t="s">
        <v>40</v>
      </c>
      <c r="H62" s="85">
        <v>150000000</v>
      </c>
      <c r="I62" s="85">
        <f t="shared" si="1"/>
        <v>150000000</v>
      </c>
      <c r="J62" s="78" t="s">
        <v>223</v>
      </c>
      <c r="K62" s="78" t="s">
        <v>223</v>
      </c>
      <c r="L62" s="176" t="s">
        <v>247</v>
      </c>
    </row>
    <row r="63" spans="2:12" ht="60">
      <c r="B63" s="80" t="s">
        <v>239</v>
      </c>
      <c r="C63" s="100" t="s">
        <v>236</v>
      </c>
      <c r="D63" s="78" t="s">
        <v>45</v>
      </c>
      <c r="E63" s="78" t="s">
        <v>238</v>
      </c>
      <c r="F63" s="78" t="s">
        <v>256</v>
      </c>
      <c r="G63" s="78" t="s">
        <v>40</v>
      </c>
      <c r="H63" s="85">
        <v>330000000</v>
      </c>
      <c r="I63" s="85">
        <f t="shared" si="1"/>
        <v>330000000</v>
      </c>
      <c r="J63" s="78" t="s">
        <v>144</v>
      </c>
      <c r="K63" s="78" t="s">
        <v>167</v>
      </c>
      <c r="L63" s="79" t="s">
        <v>248</v>
      </c>
    </row>
    <row r="64" spans="2:12" ht="15" hidden="1">
      <c r="B64" s="189" t="s">
        <v>229</v>
      </c>
      <c r="C64" s="190"/>
      <c r="D64" s="190"/>
      <c r="E64" s="190"/>
      <c r="F64" s="190"/>
      <c r="G64" s="190"/>
      <c r="H64" s="131">
        <f>SUM(H19:H63)</f>
        <v>21294568992</v>
      </c>
      <c r="I64" s="131">
        <f>SUM(I19:I63)</f>
        <v>21294568992</v>
      </c>
      <c r="J64" s="78"/>
      <c r="K64" s="78"/>
      <c r="L64" s="79"/>
    </row>
    <row r="65" spans="2:12" ht="98.25" customHeight="1">
      <c r="B65" s="80" t="s">
        <v>271</v>
      </c>
      <c r="C65" s="100" t="s">
        <v>117</v>
      </c>
      <c r="D65" s="78" t="s">
        <v>54</v>
      </c>
      <c r="E65" s="78" t="s">
        <v>75</v>
      </c>
      <c r="F65" s="78" t="s">
        <v>52</v>
      </c>
      <c r="G65" s="78" t="s">
        <v>40</v>
      </c>
      <c r="H65" s="85">
        <v>2160000000</v>
      </c>
      <c r="I65" s="85">
        <f t="shared" si="1"/>
        <v>2160000000</v>
      </c>
      <c r="J65" s="78" t="s">
        <v>223</v>
      </c>
      <c r="K65" s="78" t="s">
        <v>223</v>
      </c>
      <c r="L65" s="79" t="s">
        <v>253</v>
      </c>
    </row>
    <row r="66" spans="2:12" ht="98.25" customHeight="1">
      <c r="B66" s="80" t="s">
        <v>272</v>
      </c>
      <c r="C66" s="100" t="s">
        <v>119</v>
      </c>
      <c r="D66" s="78" t="s">
        <v>54</v>
      </c>
      <c r="E66" s="78" t="s">
        <v>75</v>
      </c>
      <c r="F66" s="78" t="s">
        <v>52</v>
      </c>
      <c r="G66" s="78" t="s">
        <v>40</v>
      </c>
      <c r="H66" s="85">
        <v>1200416000</v>
      </c>
      <c r="I66" s="85">
        <f t="shared" si="1"/>
        <v>1200416000</v>
      </c>
      <c r="J66" s="78" t="s">
        <v>223</v>
      </c>
      <c r="K66" s="78" t="s">
        <v>223</v>
      </c>
      <c r="L66" s="79" t="s">
        <v>253</v>
      </c>
    </row>
    <row r="67" spans="2:12" ht="98.25" customHeight="1" thickBot="1">
      <c r="B67" s="191" t="s">
        <v>148</v>
      </c>
      <c r="C67" s="192" t="s">
        <v>145</v>
      </c>
      <c r="D67" s="193" t="s">
        <v>78</v>
      </c>
      <c r="E67" s="193" t="s">
        <v>87</v>
      </c>
      <c r="F67" s="193" t="s">
        <v>52</v>
      </c>
      <c r="G67" s="193" t="s">
        <v>40</v>
      </c>
      <c r="H67" s="194">
        <v>31000000000</v>
      </c>
      <c r="I67" s="194">
        <f t="shared" si="1"/>
        <v>31000000000</v>
      </c>
      <c r="J67" s="193" t="s">
        <v>144</v>
      </c>
      <c r="K67" s="193" t="s">
        <v>167</v>
      </c>
      <c r="L67" s="195" t="s">
        <v>246</v>
      </c>
    </row>
    <row r="68" spans="2:12" ht="17.25" customHeight="1" hidden="1">
      <c r="B68" s="170" t="s">
        <v>230</v>
      </c>
      <c r="C68" s="170"/>
      <c r="D68" s="170"/>
      <c r="E68" s="170"/>
      <c r="F68" s="170"/>
      <c r="G68" s="170"/>
      <c r="H68" s="145">
        <f>SUM(H65:H67)</f>
        <v>34360416000</v>
      </c>
      <c r="I68" s="145">
        <f>SUM(I65:I67)</f>
        <v>34360416000</v>
      </c>
      <c r="J68" s="146"/>
      <c r="K68" s="146"/>
      <c r="L68" s="146"/>
    </row>
    <row r="69" spans="2:12" ht="17.25" customHeight="1" hidden="1">
      <c r="B69" s="170" t="s">
        <v>231</v>
      </c>
      <c r="C69" s="170"/>
      <c r="D69" s="170"/>
      <c r="E69" s="170"/>
      <c r="F69" s="170"/>
      <c r="G69" s="170"/>
      <c r="H69" s="132">
        <f>+H64+H68</f>
        <v>55654984992</v>
      </c>
      <c r="I69" s="132">
        <f>+I64+I68</f>
        <v>55654984992</v>
      </c>
      <c r="J69" s="146"/>
      <c r="K69" s="146"/>
      <c r="L69" s="146"/>
    </row>
    <row r="70" spans="2:12" ht="17.25" customHeight="1" hidden="1">
      <c r="B70" s="147"/>
      <c r="C70" s="147" t="s">
        <v>273</v>
      </c>
      <c r="D70" s="147"/>
      <c r="E70" s="147"/>
      <c r="F70" s="147"/>
      <c r="G70" s="147"/>
      <c r="H70" s="132">
        <v>21360068992</v>
      </c>
      <c r="I70" s="132"/>
      <c r="J70" s="146"/>
      <c r="K70" s="146"/>
      <c r="L70" s="146"/>
    </row>
    <row r="71" spans="2:28" s="20" customFormat="1" ht="17.25" customHeight="1" hidden="1">
      <c r="B71" s="147"/>
      <c r="C71" s="147"/>
      <c r="D71" s="147"/>
      <c r="E71" s="147"/>
      <c r="F71" s="147"/>
      <c r="G71" s="147"/>
      <c r="H71" s="132">
        <f>+H70-H64</f>
        <v>65500000</v>
      </c>
      <c r="I71" s="132"/>
      <c r="J71" s="146"/>
      <c r="K71" s="146"/>
      <c r="L71" s="146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9"/>
      <c r="AA71" s="179"/>
      <c r="AB71" s="179"/>
    </row>
    <row r="72" spans="2:28" s="20" customFormat="1" ht="17.25" customHeight="1" hidden="1">
      <c r="B72" s="139"/>
      <c r="C72" s="139" t="s">
        <v>274</v>
      </c>
      <c r="D72" s="139"/>
      <c r="E72" s="139"/>
      <c r="F72" s="139"/>
      <c r="G72" s="139"/>
      <c r="H72" s="140">
        <f>+H65+H66</f>
        <v>3360416000</v>
      </c>
      <c r="I72" s="140"/>
      <c r="J72" s="146"/>
      <c r="K72" s="146"/>
      <c r="L72" s="146"/>
      <c r="N72" s="178">
        <f>SUM(N19:N67)</f>
        <v>0</v>
      </c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9"/>
      <c r="AA72" s="179"/>
      <c r="AB72" s="179"/>
    </row>
    <row r="73" spans="2:28" s="20" customFormat="1" ht="17.25" customHeight="1">
      <c r="B73" s="139"/>
      <c r="C73" s="139"/>
      <c r="D73" s="139"/>
      <c r="E73" s="139"/>
      <c r="F73" s="139"/>
      <c r="G73" s="139"/>
      <c r="H73" s="140"/>
      <c r="I73" s="140"/>
      <c r="J73" s="146"/>
      <c r="K73" s="146"/>
      <c r="L73" s="146"/>
      <c r="N73" s="198">
        <f>SUM(N19:N67)</f>
        <v>0</v>
      </c>
      <c r="O73" s="198">
        <f>SUM(O19:O67)</f>
        <v>0</v>
      </c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9"/>
      <c r="AA73" s="179"/>
      <c r="AB73" s="179"/>
    </row>
    <row r="74" spans="2:28" s="20" customFormat="1" ht="17.25" customHeight="1" thickBot="1">
      <c r="B74" s="139"/>
      <c r="C74" s="139"/>
      <c r="D74" s="139"/>
      <c r="E74" s="139"/>
      <c r="F74" s="139"/>
      <c r="G74" s="139"/>
      <c r="H74" s="140"/>
      <c r="I74" s="140"/>
      <c r="J74" s="146"/>
      <c r="K74" s="146"/>
      <c r="L74" s="146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9"/>
      <c r="AA74" s="179"/>
      <c r="AB74" s="179"/>
    </row>
    <row r="75" spans="2:9" ht="45">
      <c r="B75" s="15" t="s">
        <v>6</v>
      </c>
      <c r="C75" s="12" t="s">
        <v>22</v>
      </c>
      <c r="D75" s="12" t="s">
        <v>14</v>
      </c>
      <c r="G75" s="1" t="s">
        <v>122</v>
      </c>
      <c r="H75" s="67" t="s">
        <v>122</v>
      </c>
      <c r="I75" s="102" t="str">
        <f t="shared" si="1"/>
        <v> </v>
      </c>
    </row>
    <row r="76" spans="2:8" ht="15">
      <c r="B76" s="3"/>
      <c r="C76" s="115"/>
      <c r="D76" s="4"/>
      <c r="H76" s="141"/>
    </row>
    <row r="77" spans="2:8" ht="15">
      <c r="B77" s="3"/>
      <c r="C77" s="136"/>
      <c r="D77" s="4"/>
      <c r="H77" s="13"/>
    </row>
    <row r="78" spans="2:8" ht="15">
      <c r="B78" s="3"/>
      <c r="C78" s="115"/>
      <c r="D78" s="4"/>
      <c r="H78" s="13"/>
    </row>
    <row r="79" spans="2:8" ht="15">
      <c r="B79" s="3"/>
      <c r="C79" s="115"/>
      <c r="D79" s="4"/>
      <c r="H79" s="13"/>
    </row>
    <row r="80" spans="2:8" ht="15.75" thickBot="1">
      <c r="B80" s="16"/>
      <c r="C80" s="116"/>
      <c r="D80" s="5"/>
      <c r="H80" s="13"/>
    </row>
    <row r="81" ht="15">
      <c r="H81" s="13"/>
    </row>
    <row r="82" spans="1:28" s="89" customFormat="1" ht="9">
      <c r="A82" s="88"/>
      <c r="C82" s="93"/>
      <c r="D82" s="91"/>
      <c r="E82" s="91"/>
      <c r="F82" s="91"/>
      <c r="G82" s="90"/>
      <c r="H82" s="90"/>
      <c r="I82" s="91"/>
      <c r="J82" s="91"/>
      <c r="K82" s="88"/>
      <c r="L82" s="92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88"/>
      <c r="AA82" s="88"/>
      <c r="AB82" s="88"/>
    </row>
    <row r="83" spans="1:28" s="89" customFormat="1" ht="23.25" customHeight="1">
      <c r="A83" s="88"/>
      <c r="B83" s="87"/>
      <c r="C83" s="117"/>
      <c r="D83" s="91"/>
      <c r="E83" s="91"/>
      <c r="F83" s="91"/>
      <c r="G83" s="90"/>
      <c r="H83" s="90"/>
      <c r="I83" s="121"/>
      <c r="J83" s="91"/>
      <c r="K83" s="88"/>
      <c r="L83" s="92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88"/>
      <c r="AA83" s="88"/>
      <c r="AB83" s="88"/>
    </row>
    <row r="84" spans="1:28" s="89" customFormat="1" ht="9">
      <c r="A84" s="91"/>
      <c r="B84" s="93"/>
      <c r="C84" s="117"/>
      <c r="D84" s="91"/>
      <c r="E84" s="91"/>
      <c r="F84" s="91"/>
      <c r="G84" s="90"/>
      <c r="H84" s="90"/>
      <c r="I84" s="91"/>
      <c r="J84" s="91"/>
      <c r="K84" s="88"/>
      <c r="L84" s="92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88"/>
      <c r="AA84" s="88"/>
      <c r="AB84" s="88"/>
    </row>
    <row r="85" spans="1:28" s="27" customFormat="1" ht="12.75">
      <c r="A85" s="36"/>
      <c r="B85" s="37"/>
      <c r="C85" s="118"/>
      <c r="D85" s="36"/>
      <c r="E85" s="36"/>
      <c r="F85" s="36"/>
      <c r="G85" s="34"/>
      <c r="H85" s="34"/>
      <c r="I85" s="36"/>
      <c r="J85" s="36"/>
      <c r="K85" s="25"/>
      <c r="L85" s="26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25"/>
      <c r="AA85" s="25"/>
      <c r="AB85" s="25"/>
    </row>
    <row r="87" ht="15">
      <c r="B87" s="87"/>
    </row>
    <row r="90" ht="15"/>
    <row r="91" ht="15"/>
    <row r="110" spans="2:3" ht="15">
      <c r="B110" s="41">
        <v>47000000</v>
      </c>
      <c r="C110" s="119">
        <f>+B110/60</f>
        <v>783333.3333333334</v>
      </c>
    </row>
  </sheetData>
  <sheetProtection/>
  <autoFilter ref="A18:M75">
    <sortState ref="A19:M110">
      <sortCondition sortBy="value" ref="A19:A110"/>
    </sortState>
  </autoFilter>
  <mergeCells count="6">
    <mergeCell ref="F5:I9"/>
    <mergeCell ref="F11:I15"/>
    <mergeCell ref="M40:M41"/>
    <mergeCell ref="B64:G64"/>
    <mergeCell ref="B68:G68"/>
    <mergeCell ref="B69:G69"/>
  </mergeCells>
  <printOptions horizontalCentered="1"/>
  <pageMargins left="0.03937007874015748" right="0.03937007874015748" top="0.5905511811023623" bottom="0.3937007874015748" header="0.31496062992125984" footer="0.31496062992125984"/>
  <pageSetup horizontalDpi="600" verticalDpi="600" orientation="landscape" paperSize="142" scale="58" r:id="rId2"/>
  <headerFoot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112"/>
  <sheetViews>
    <sheetView showGridLines="0" view="pageBreakPreview" zoomScale="55" zoomScaleNormal="75" zoomScaleSheetLayoutView="55" zoomScalePageLayoutView="80" workbookViewId="0" topLeftCell="A1">
      <selection activeCell="A1" sqref="A1"/>
    </sheetView>
  </sheetViews>
  <sheetFormatPr defaultColWidth="11.421875" defaultRowHeight="15"/>
  <cols>
    <col min="1" max="1" width="1.421875" style="1" customWidth="1"/>
    <col min="2" max="2" width="29.00390625" style="1" customWidth="1"/>
    <col min="3" max="3" width="66.421875" style="106" customWidth="1"/>
    <col min="4" max="4" width="13.28125" style="1" customWidth="1"/>
    <col min="5" max="5" width="14.00390625" style="1" customWidth="1"/>
    <col min="6" max="6" width="13.00390625" style="1" customWidth="1"/>
    <col min="7" max="7" width="17.00390625" style="1" customWidth="1"/>
    <col min="8" max="8" width="23.28125" style="1" customWidth="1"/>
    <col min="9" max="9" width="24.00390625" style="1" customWidth="1"/>
    <col min="10" max="10" width="13.28125" style="1" customWidth="1"/>
    <col min="11" max="11" width="16.7109375" style="1" customWidth="1"/>
    <col min="12" max="12" width="47.140625" style="1" customWidth="1"/>
    <col min="13" max="13" width="2.57421875" style="1" customWidth="1"/>
    <col min="14" max="14" width="22.140625" style="171" customWidth="1"/>
    <col min="15" max="15" width="17.8515625" style="171" customWidth="1"/>
    <col min="16" max="16" width="21.00390625" style="186" customWidth="1"/>
    <col min="17" max="25" width="11.421875" style="171" customWidth="1"/>
    <col min="26" max="28" width="11.421875" style="172" customWidth="1"/>
    <col min="29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107" t="s">
        <v>29</v>
      </c>
      <c r="F5" s="157" t="s">
        <v>27</v>
      </c>
      <c r="G5" s="158"/>
      <c r="H5" s="158"/>
      <c r="I5" s="159"/>
    </row>
    <row r="6" spans="2:9" ht="15">
      <c r="B6" s="3" t="s">
        <v>2</v>
      </c>
      <c r="C6" s="108" t="s">
        <v>30</v>
      </c>
      <c r="F6" s="160"/>
      <c r="G6" s="161"/>
      <c r="H6" s="161"/>
      <c r="I6" s="162"/>
    </row>
    <row r="7" spans="2:9" ht="15">
      <c r="B7" s="3" t="s">
        <v>3</v>
      </c>
      <c r="C7" s="109">
        <v>3825000</v>
      </c>
      <c r="F7" s="160"/>
      <c r="G7" s="161"/>
      <c r="H7" s="161"/>
      <c r="I7" s="162"/>
    </row>
    <row r="8" spans="2:9" ht="15">
      <c r="B8" s="3" t="s">
        <v>16</v>
      </c>
      <c r="C8" s="110" t="s">
        <v>31</v>
      </c>
      <c r="F8" s="160"/>
      <c r="G8" s="161"/>
      <c r="H8" s="161"/>
      <c r="I8" s="162"/>
    </row>
    <row r="9" spans="2:9" ht="180">
      <c r="B9" s="3" t="s">
        <v>19</v>
      </c>
      <c r="C9" s="108" t="s">
        <v>32</v>
      </c>
      <c r="F9" s="163"/>
      <c r="G9" s="164"/>
      <c r="H9" s="164"/>
      <c r="I9" s="165"/>
    </row>
    <row r="10" spans="2:9" ht="15">
      <c r="B10" s="3" t="s">
        <v>4</v>
      </c>
      <c r="C10" s="108"/>
      <c r="F10" s="20"/>
      <c r="G10" s="20"/>
      <c r="H10" s="20"/>
      <c r="I10" s="20"/>
    </row>
    <row r="11" spans="2:9" ht="60">
      <c r="B11" s="3" t="s">
        <v>5</v>
      </c>
      <c r="C11" s="108" t="s">
        <v>226</v>
      </c>
      <c r="F11" s="157" t="s">
        <v>26</v>
      </c>
      <c r="G11" s="158"/>
      <c r="H11" s="158"/>
      <c r="I11" s="159"/>
    </row>
    <row r="12" spans="2:9" ht="15">
      <c r="B12" s="3" t="s">
        <v>23</v>
      </c>
      <c r="C12" s="125">
        <v>21294568992</v>
      </c>
      <c r="F12" s="160"/>
      <c r="G12" s="161"/>
      <c r="H12" s="161"/>
      <c r="I12" s="162"/>
    </row>
    <row r="13" spans="2:9" ht="30">
      <c r="B13" s="3" t="s">
        <v>24</v>
      </c>
      <c r="C13" s="124">
        <v>331972650</v>
      </c>
      <c r="F13" s="160"/>
      <c r="G13" s="161"/>
      <c r="H13" s="161"/>
      <c r="I13" s="162"/>
    </row>
    <row r="14" spans="2:9" ht="30">
      <c r="B14" s="3" t="s">
        <v>25</v>
      </c>
      <c r="C14" s="111">
        <v>33197265</v>
      </c>
      <c r="F14" s="160"/>
      <c r="G14" s="161"/>
      <c r="H14" s="161"/>
      <c r="I14" s="162"/>
    </row>
    <row r="15" spans="2:9" ht="30.75" thickBot="1">
      <c r="B15" s="16" t="s">
        <v>18</v>
      </c>
      <c r="C15" s="112">
        <v>42843</v>
      </c>
      <c r="F15" s="163"/>
      <c r="G15" s="164"/>
      <c r="H15" s="164"/>
      <c r="I15" s="165"/>
    </row>
    <row r="17" ht="15.75" thickBot="1">
      <c r="B17" s="11" t="s">
        <v>15</v>
      </c>
    </row>
    <row r="18" spans="2:16" ht="75" customHeight="1" thickBot="1">
      <c r="B18" s="173" t="s">
        <v>28</v>
      </c>
      <c r="C18" s="174" t="s">
        <v>6</v>
      </c>
      <c r="D18" s="174" t="s">
        <v>17</v>
      </c>
      <c r="E18" s="174" t="s">
        <v>7</v>
      </c>
      <c r="F18" s="174" t="s">
        <v>8</v>
      </c>
      <c r="G18" s="174" t="s">
        <v>9</v>
      </c>
      <c r="H18" s="174" t="s">
        <v>10</v>
      </c>
      <c r="I18" s="174" t="s">
        <v>11</v>
      </c>
      <c r="J18" s="174" t="s">
        <v>12</v>
      </c>
      <c r="K18" s="174" t="s">
        <v>13</v>
      </c>
      <c r="L18" s="175" t="s">
        <v>14</v>
      </c>
      <c r="M18" s="137" t="s">
        <v>222</v>
      </c>
      <c r="N18" s="171">
        <v>2</v>
      </c>
      <c r="O18" s="171">
        <v>3</v>
      </c>
      <c r="P18" s="186">
        <v>4</v>
      </c>
    </row>
    <row r="19" spans="2:16" ht="60">
      <c r="B19" s="80">
        <v>43233205</v>
      </c>
      <c r="C19" s="100" t="s">
        <v>36</v>
      </c>
      <c r="D19" s="78" t="s">
        <v>45</v>
      </c>
      <c r="E19" s="78" t="s">
        <v>55</v>
      </c>
      <c r="F19" s="78" t="s">
        <v>225</v>
      </c>
      <c r="G19" s="78" t="s">
        <v>40</v>
      </c>
      <c r="H19" s="85">
        <f>1600000+900000</f>
        <v>2500000</v>
      </c>
      <c r="I19" s="85">
        <f>+H19</f>
        <v>2500000</v>
      </c>
      <c r="J19" s="78" t="s">
        <v>223</v>
      </c>
      <c r="K19" s="78" t="s">
        <v>223</v>
      </c>
      <c r="L19" s="176" t="s">
        <v>275</v>
      </c>
      <c r="P19" s="186">
        <v>900000</v>
      </c>
    </row>
    <row r="20" spans="2:15" ht="60">
      <c r="B20" s="80" t="s">
        <v>261</v>
      </c>
      <c r="C20" s="100" t="s">
        <v>218</v>
      </c>
      <c r="D20" s="78" t="s">
        <v>78</v>
      </c>
      <c r="E20" s="78" t="s">
        <v>90</v>
      </c>
      <c r="F20" s="78" t="s">
        <v>56</v>
      </c>
      <c r="G20" s="78" t="s">
        <v>40</v>
      </c>
      <c r="H20" s="85">
        <f>100000000-100000000</f>
        <v>0</v>
      </c>
      <c r="I20" s="85">
        <f aca="true" t="shared" si="0" ref="I20:I26">+H20</f>
        <v>0</v>
      </c>
      <c r="J20" s="78" t="s">
        <v>223</v>
      </c>
      <c r="K20" s="78" t="s">
        <v>223</v>
      </c>
      <c r="L20" s="79" t="s">
        <v>276</v>
      </c>
      <c r="O20" s="171">
        <v>-100000000</v>
      </c>
    </row>
    <row r="21" spans="2:12" ht="60">
      <c r="B21" s="80">
        <v>41111700</v>
      </c>
      <c r="C21" s="100" t="s">
        <v>234</v>
      </c>
      <c r="D21" s="78" t="s">
        <v>50</v>
      </c>
      <c r="E21" s="78" t="s">
        <v>38</v>
      </c>
      <c r="F21" s="78" t="s">
        <v>225</v>
      </c>
      <c r="G21" s="78" t="s">
        <v>40</v>
      </c>
      <c r="H21" s="85">
        <v>12500000</v>
      </c>
      <c r="I21" s="85">
        <f t="shared" si="0"/>
        <v>12500000</v>
      </c>
      <c r="J21" s="78" t="s">
        <v>223</v>
      </c>
      <c r="K21" s="78" t="s">
        <v>223</v>
      </c>
      <c r="L21" s="79" t="s">
        <v>277</v>
      </c>
    </row>
    <row r="22" spans="2:16" ht="60">
      <c r="B22" s="80">
        <v>56101700</v>
      </c>
      <c r="C22" s="100" t="s">
        <v>221</v>
      </c>
      <c r="D22" s="78" t="s">
        <v>78</v>
      </c>
      <c r="E22" s="78" t="s">
        <v>46</v>
      </c>
      <c r="F22" s="78" t="s">
        <v>56</v>
      </c>
      <c r="G22" s="78" t="s">
        <v>40</v>
      </c>
      <c r="H22" s="85">
        <f>415000000-100000000-215000000</f>
        <v>100000000</v>
      </c>
      <c r="I22" s="85">
        <f t="shared" si="0"/>
        <v>100000000</v>
      </c>
      <c r="J22" s="78" t="s">
        <v>223</v>
      </c>
      <c r="K22" s="78" t="s">
        <v>223</v>
      </c>
      <c r="L22" s="79" t="s">
        <v>277</v>
      </c>
      <c r="O22" s="171">
        <v>-100000000</v>
      </c>
      <c r="P22" s="186">
        <v>-215000000</v>
      </c>
    </row>
    <row r="23" spans="2:12" ht="60">
      <c r="B23" s="80">
        <v>56101700</v>
      </c>
      <c r="C23" s="100" t="s">
        <v>220</v>
      </c>
      <c r="D23" s="78" t="s">
        <v>78</v>
      </c>
      <c r="E23" s="78" t="s">
        <v>46</v>
      </c>
      <c r="F23" s="78" t="s">
        <v>56</v>
      </c>
      <c r="G23" s="78" t="s">
        <v>40</v>
      </c>
      <c r="H23" s="101">
        <v>100000000</v>
      </c>
      <c r="I23" s="85">
        <f t="shared" si="0"/>
        <v>100000000</v>
      </c>
      <c r="J23" s="78" t="s">
        <v>223</v>
      </c>
      <c r="K23" s="78" t="s">
        <v>223</v>
      </c>
      <c r="L23" s="79" t="s">
        <v>277</v>
      </c>
    </row>
    <row r="24" spans="2:12" ht="60">
      <c r="B24" s="80">
        <v>15101506</v>
      </c>
      <c r="C24" s="100" t="s">
        <v>64</v>
      </c>
      <c r="D24" s="78" t="s">
        <v>54</v>
      </c>
      <c r="E24" s="78" t="s">
        <v>75</v>
      </c>
      <c r="F24" s="78" t="s">
        <v>224</v>
      </c>
      <c r="G24" s="78" t="s">
        <v>40</v>
      </c>
      <c r="H24" s="85">
        <v>40000000</v>
      </c>
      <c r="I24" s="85">
        <f t="shared" si="0"/>
        <v>40000000</v>
      </c>
      <c r="J24" s="78" t="s">
        <v>223</v>
      </c>
      <c r="K24" s="78" t="s">
        <v>223</v>
      </c>
      <c r="L24" s="79" t="s">
        <v>277</v>
      </c>
    </row>
    <row r="25" spans="2:12" ht="90">
      <c r="B25" s="80" t="s">
        <v>157</v>
      </c>
      <c r="C25" s="100" t="s">
        <v>154</v>
      </c>
      <c r="D25" s="78" t="s">
        <v>78</v>
      </c>
      <c r="E25" s="78" t="s">
        <v>38</v>
      </c>
      <c r="F25" s="78" t="s">
        <v>225</v>
      </c>
      <c r="G25" s="78" t="s">
        <v>40</v>
      </c>
      <c r="H25" s="85">
        <v>10000000</v>
      </c>
      <c r="I25" s="85">
        <f t="shared" si="0"/>
        <v>10000000</v>
      </c>
      <c r="J25" s="78" t="s">
        <v>223</v>
      </c>
      <c r="K25" s="78" t="s">
        <v>223</v>
      </c>
      <c r="L25" s="79" t="s">
        <v>278</v>
      </c>
    </row>
    <row r="26" spans="2:12" ht="60">
      <c r="B26" s="46" t="s">
        <v>210</v>
      </c>
      <c r="C26" s="100" t="s">
        <v>206</v>
      </c>
      <c r="D26" s="78" t="s">
        <v>78</v>
      </c>
      <c r="E26" s="78" t="s">
        <v>38</v>
      </c>
      <c r="F26" s="78" t="s">
        <v>225</v>
      </c>
      <c r="G26" s="78" t="s">
        <v>40</v>
      </c>
      <c r="H26" s="85">
        <v>1000000</v>
      </c>
      <c r="I26" s="85">
        <f t="shared" si="0"/>
        <v>1000000</v>
      </c>
      <c r="J26" s="78" t="s">
        <v>223</v>
      </c>
      <c r="K26" s="78" t="s">
        <v>223</v>
      </c>
      <c r="L26" s="79" t="s">
        <v>278</v>
      </c>
    </row>
    <row r="27" spans="2:12" ht="165">
      <c r="B27" s="80" t="s">
        <v>262</v>
      </c>
      <c r="C27" s="100" t="s">
        <v>66</v>
      </c>
      <c r="D27" s="78" t="s">
        <v>54</v>
      </c>
      <c r="E27" s="78" t="s">
        <v>104</v>
      </c>
      <c r="F27" s="78" t="s">
        <v>255</v>
      </c>
      <c r="G27" s="78" t="s">
        <v>40</v>
      </c>
      <c r="H27" s="85">
        <v>500000000</v>
      </c>
      <c r="I27" s="85">
        <f>+H27</f>
        <v>500000000</v>
      </c>
      <c r="J27" s="78" t="s">
        <v>223</v>
      </c>
      <c r="K27" s="78" t="s">
        <v>223</v>
      </c>
      <c r="L27" s="79" t="s">
        <v>277</v>
      </c>
    </row>
    <row r="28" spans="2:12" ht="60">
      <c r="B28" s="105" t="s">
        <v>68</v>
      </c>
      <c r="C28" s="100" t="s">
        <v>69</v>
      </c>
      <c r="D28" s="100" t="s">
        <v>78</v>
      </c>
      <c r="E28" s="100" t="s">
        <v>87</v>
      </c>
      <c r="F28" s="100" t="s">
        <v>225</v>
      </c>
      <c r="G28" s="100" t="s">
        <v>40</v>
      </c>
      <c r="H28" s="101">
        <v>31000000</v>
      </c>
      <c r="I28" s="85">
        <f aca="true" t="shared" si="1" ref="I28:I77">+H28</f>
        <v>31000000</v>
      </c>
      <c r="J28" s="100" t="s">
        <v>223</v>
      </c>
      <c r="K28" s="100" t="s">
        <v>223</v>
      </c>
      <c r="L28" s="79" t="s">
        <v>277</v>
      </c>
    </row>
    <row r="29" spans="2:14" ht="390">
      <c r="B29" s="80" t="s">
        <v>217</v>
      </c>
      <c r="C29" s="100" t="s">
        <v>232</v>
      </c>
      <c r="D29" s="78" t="s">
        <v>214</v>
      </c>
      <c r="E29" s="78" t="s">
        <v>46</v>
      </c>
      <c r="F29" s="100" t="s">
        <v>225</v>
      </c>
      <c r="G29" s="78" t="s">
        <v>40</v>
      </c>
      <c r="H29" s="85">
        <v>45000000</v>
      </c>
      <c r="I29" s="85">
        <f t="shared" si="1"/>
        <v>45000000</v>
      </c>
      <c r="J29" s="78" t="s">
        <v>223</v>
      </c>
      <c r="K29" s="78" t="s">
        <v>223</v>
      </c>
      <c r="L29" s="79" t="s">
        <v>277</v>
      </c>
      <c r="N29" s="177"/>
    </row>
    <row r="30" spans="1:28" s="20" customFormat="1" ht="60">
      <c r="A30" s="1"/>
      <c r="B30" s="80">
        <v>14110000</v>
      </c>
      <c r="C30" s="100" t="s">
        <v>213</v>
      </c>
      <c r="D30" s="78" t="s">
        <v>37</v>
      </c>
      <c r="E30" s="78" t="s">
        <v>38</v>
      </c>
      <c r="F30" s="78" t="s">
        <v>225</v>
      </c>
      <c r="G30" s="78" t="s">
        <v>40</v>
      </c>
      <c r="H30" s="85">
        <v>8000000</v>
      </c>
      <c r="I30" s="85">
        <f t="shared" si="1"/>
        <v>8000000</v>
      </c>
      <c r="J30" s="78" t="s">
        <v>223</v>
      </c>
      <c r="K30" s="78" t="s">
        <v>223</v>
      </c>
      <c r="L30" s="79" t="s">
        <v>277</v>
      </c>
      <c r="M30" s="1"/>
      <c r="N30" s="178"/>
      <c r="O30" s="178"/>
      <c r="P30" s="199"/>
      <c r="Q30" s="178"/>
      <c r="R30" s="178"/>
      <c r="S30" s="178"/>
      <c r="T30" s="178"/>
      <c r="U30" s="178"/>
      <c r="V30" s="178"/>
      <c r="W30" s="178"/>
      <c r="X30" s="178"/>
      <c r="Y30" s="178"/>
      <c r="Z30" s="179"/>
      <c r="AA30" s="179"/>
      <c r="AB30" s="179"/>
    </row>
    <row r="31" spans="1:28" s="20" customFormat="1" ht="45">
      <c r="A31" s="1"/>
      <c r="B31" s="80" t="s">
        <v>263</v>
      </c>
      <c r="C31" s="100" t="s">
        <v>71</v>
      </c>
      <c r="D31" s="78" t="s">
        <v>37</v>
      </c>
      <c r="E31" s="78" t="s">
        <v>104</v>
      </c>
      <c r="F31" s="78" t="s">
        <v>225</v>
      </c>
      <c r="G31" s="78" t="s">
        <v>40</v>
      </c>
      <c r="H31" s="85">
        <v>20000000</v>
      </c>
      <c r="I31" s="85">
        <f t="shared" si="1"/>
        <v>20000000</v>
      </c>
      <c r="J31" s="78" t="s">
        <v>223</v>
      </c>
      <c r="K31" s="78" t="s">
        <v>223</v>
      </c>
      <c r="L31" s="79" t="s">
        <v>279</v>
      </c>
      <c r="M31" s="1"/>
      <c r="N31" s="178"/>
      <c r="O31" s="178"/>
      <c r="P31" s="199"/>
      <c r="Q31" s="178"/>
      <c r="R31" s="178"/>
      <c r="S31" s="178"/>
      <c r="T31" s="178"/>
      <c r="U31" s="178"/>
      <c r="V31" s="178"/>
      <c r="W31" s="178"/>
      <c r="X31" s="178"/>
      <c r="Y31" s="178"/>
      <c r="Z31" s="179"/>
      <c r="AA31" s="179"/>
      <c r="AB31" s="179"/>
    </row>
    <row r="32" spans="1:16" ht="60">
      <c r="A32" s="20"/>
      <c r="B32" s="80" t="s">
        <v>193</v>
      </c>
      <c r="C32" s="100" t="s">
        <v>73</v>
      </c>
      <c r="D32" s="78" t="s">
        <v>45</v>
      </c>
      <c r="E32" s="78" t="s">
        <v>55</v>
      </c>
      <c r="F32" s="78" t="s">
        <v>56</v>
      </c>
      <c r="G32" s="78" t="s">
        <v>40</v>
      </c>
      <c r="H32" s="85">
        <f>650000000-16785800-50000000-220900000</f>
        <v>362314200</v>
      </c>
      <c r="I32" s="85">
        <f t="shared" si="1"/>
        <v>362314200</v>
      </c>
      <c r="J32" s="78" t="s">
        <v>223</v>
      </c>
      <c r="K32" s="78" t="s">
        <v>223</v>
      </c>
      <c r="L32" s="79" t="s">
        <v>277</v>
      </c>
      <c r="M32" s="103"/>
      <c r="N32" s="171">
        <v>-16785800</v>
      </c>
      <c r="O32" s="171">
        <v>-50000000</v>
      </c>
      <c r="P32" s="186">
        <v>-220900000</v>
      </c>
    </row>
    <row r="33" spans="1:28" s="187" customFormat="1" ht="60">
      <c r="A33" s="180"/>
      <c r="B33" s="181" t="s">
        <v>193</v>
      </c>
      <c r="C33" s="182" t="s">
        <v>264</v>
      </c>
      <c r="D33" s="183" t="s">
        <v>45</v>
      </c>
      <c r="E33" s="183" t="s">
        <v>265</v>
      </c>
      <c r="F33" s="183" t="s">
        <v>225</v>
      </c>
      <c r="G33" s="183" t="s">
        <v>40</v>
      </c>
      <c r="H33" s="85">
        <v>16785800</v>
      </c>
      <c r="I33" s="85">
        <f>+H33</f>
        <v>16785800</v>
      </c>
      <c r="J33" s="183" t="s">
        <v>223</v>
      </c>
      <c r="K33" s="183" t="s">
        <v>223</v>
      </c>
      <c r="L33" s="79" t="s">
        <v>277</v>
      </c>
      <c r="M33" s="185"/>
      <c r="N33" s="186">
        <v>16785800</v>
      </c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43"/>
      <c r="AA33" s="143"/>
      <c r="AB33" s="143"/>
    </row>
    <row r="34" spans="2:12" ht="60">
      <c r="B34" s="80">
        <v>56112100</v>
      </c>
      <c r="C34" s="100" t="s">
        <v>215</v>
      </c>
      <c r="D34" s="78" t="s">
        <v>37</v>
      </c>
      <c r="E34" s="78" t="s">
        <v>90</v>
      </c>
      <c r="F34" s="78" t="s">
        <v>225</v>
      </c>
      <c r="G34" s="78" t="s">
        <v>40</v>
      </c>
      <c r="H34" s="85">
        <v>11000000</v>
      </c>
      <c r="I34" s="85">
        <f t="shared" si="1"/>
        <v>11000000</v>
      </c>
      <c r="J34" s="78" t="s">
        <v>223</v>
      </c>
      <c r="K34" s="78" t="s">
        <v>223</v>
      </c>
      <c r="L34" s="79" t="s">
        <v>277</v>
      </c>
    </row>
    <row r="35" spans="2:16" ht="60">
      <c r="B35" s="80">
        <v>73161517</v>
      </c>
      <c r="C35" s="100" t="s">
        <v>216</v>
      </c>
      <c r="D35" s="78" t="s">
        <v>45</v>
      </c>
      <c r="E35" s="78" t="s">
        <v>46</v>
      </c>
      <c r="F35" s="78" t="s">
        <v>256</v>
      </c>
      <c r="G35" s="78" t="s">
        <v>40</v>
      </c>
      <c r="H35" s="85">
        <f>63000000-10000000</f>
        <v>53000000</v>
      </c>
      <c r="I35" s="85">
        <f t="shared" si="1"/>
        <v>53000000</v>
      </c>
      <c r="J35" s="78" t="s">
        <v>223</v>
      </c>
      <c r="K35" s="78" t="s">
        <v>223</v>
      </c>
      <c r="L35" s="79" t="s">
        <v>276</v>
      </c>
      <c r="P35" s="200">
        <v>-10000000</v>
      </c>
    </row>
    <row r="36" spans="2:12" ht="60">
      <c r="B36" s="80" t="s">
        <v>192</v>
      </c>
      <c r="C36" s="100" t="s">
        <v>74</v>
      </c>
      <c r="D36" s="78" t="s">
        <v>45</v>
      </c>
      <c r="E36" s="78" t="s">
        <v>55</v>
      </c>
      <c r="F36" s="78" t="s">
        <v>256</v>
      </c>
      <c r="G36" s="78" t="s">
        <v>40</v>
      </c>
      <c r="H36" s="85">
        <v>37000000</v>
      </c>
      <c r="I36" s="85">
        <f t="shared" si="1"/>
        <v>37000000</v>
      </c>
      <c r="J36" s="78" t="s">
        <v>223</v>
      </c>
      <c r="K36" s="78" t="s">
        <v>223</v>
      </c>
      <c r="L36" s="79" t="s">
        <v>277</v>
      </c>
    </row>
    <row r="37" spans="2:16" ht="60">
      <c r="B37" s="80" t="s">
        <v>266</v>
      </c>
      <c r="C37" s="100" t="s">
        <v>233</v>
      </c>
      <c r="D37" s="78" t="s">
        <v>45</v>
      </c>
      <c r="E37" s="78" t="s">
        <v>55</v>
      </c>
      <c r="F37" s="78" t="s">
        <v>56</v>
      </c>
      <c r="G37" s="78" t="s">
        <v>40</v>
      </c>
      <c r="H37" s="85">
        <f>900000000-100000000+10000000</f>
        <v>810000000</v>
      </c>
      <c r="I37" s="85">
        <f t="shared" si="1"/>
        <v>810000000</v>
      </c>
      <c r="J37" s="78" t="s">
        <v>223</v>
      </c>
      <c r="K37" s="78" t="s">
        <v>223</v>
      </c>
      <c r="L37" s="79" t="s">
        <v>276</v>
      </c>
      <c r="O37" s="171">
        <v>-100000000</v>
      </c>
      <c r="P37" s="186">
        <v>10000000</v>
      </c>
    </row>
    <row r="38" spans="1:13" ht="60">
      <c r="A38" s="20"/>
      <c r="B38" s="80" t="s">
        <v>267</v>
      </c>
      <c r="C38" s="100" t="s">
        <v>82</v>
      </c>
      <c r="D38" s="78" t="s">
        <v>54</v>
      </c>
      <c r="E38" s="78" t="s">
        <v>75</v>
      </c>
      <c r="F38" s="78" t="s">
        <v>52</v>
      </c>
      <c r="G38" s="78" t="s">
        <v>40</v>
      </c>
      <c r="H38" s="85">
        <v>262000000</v>
      </c>
      <c r="I38" s="85">
        <f t="shared" si="1"/>
        <v>262000000</v>
      </c>
      <c r="J38" s="78" t="s">
        <v>223</v>
      </c>
      <c r="K38" s="78" t="s">
        <v>223</v>
      </c>
      <c r="L38" s="79" t="s">
        <v>276</v>
      </c>
      <c r="M38" s="20"/>
    </row>
    <row r="39" spans="2:12" ht="60">
      <c r="B39" s="80">
        <v>78181500</v>
      </c>
      <c r="C39" s="100" t="s">
        <v>85</v>
      </c>
      <c r="D39" s="78" t="s">
        <v>78</v>
      </c>
      <c r="E39" s="78" t="s">
        <v>46</v>
      </c>
      <c r="F39" s="78" t="s">
        <v>56</v>
      </c>
      <c r="G39" s="78" t="s">
        <v>40</v>
      </c>
      <c r="H39" s="85">
        <v>400000000</v>
      </c>
      <c r="I39" s="85">
        <f t="shared" si="1"/>
        <v>400000000</v>
      </c>
      <c r="J39" s="78" t="s">
        <v>223</v>
      </c>
      <c r="K39" s="78" t="s">
        <v>223</v>
      </c>
      <c r="L39" s="79" t="s">
        <v>277</v>
      </c>
    </row>
    <row r="40" spans="2:15" ht="75.75" customHeight="1">
      <c r="B40" s="80">
        <v>76111501</v>
      </c>
      <c r="C40" s="100" t="s">
        <v>86</v>
      </c>
      <c r="D40" s="78" t="s">
        <v>45</v>
      </c>
      <c r="E40" s="78" t="s">
        <v>55</v>
      </c>
      <c r="F40" s="78" t="s">
        <v>257</v>
      </c>
      <c r="G40" s="78" t="s">
        <v>40</v>
      </c>
      <c r="H40" s="85">
        <f>887000000-70000000</f>
        <v>817000000</v>
      </c>
      <c r="I40" s="85">
        <f t="shared" si="1"/>
        <v>817000000</v>
      </c>
      <c r="J40" s="78" t="s">
        <v>144</v>
      </c>
      <c r="K40" s="78" t="s">
        <v>167</v>
      </c>
      <c r="L40" s="79" t="s">
        <v>277</v>
      </c>
      <c r="M40" s="166"/>
      <c r="N40" s="188"/>
      <c r="O40" s="188">
        <v>-70000000</v>
      </c>
    </row>
    <row r="41" spans="2:15" ht="73.5" customHeight="1">
      <c r="B41" s="80">
        <v>90101700</v>
      </c>
      <c r="C41" s="100" t="s">
        <v>88</v>
      </c>
      <c r="D41" s="78" t="s">
        <v>45</v>
      </c>
      <c r="E41" s="78" t="s">
        <v>75</v>
      </c>
      <c r="F41" s="78" t="s">
        <v>257</v>
      </c>
      <c r="G41" s="78" t="s">
        <v>40</v>
      </c>
      <c r="H41" s="85">
        <f>845000000-70000000</f>
        <v>775000000</v>
      </c>
      <c r="I41" s="85">
        <f t="shared" si="1"/>
        <v>775000000</v>
      </c>
      <c r="J41" s="78" t="s">
        <v>144</v>
      </c>
      <c r="K41" s="78" t="s">
        <v>167</v>
      </c>
      <c r="L41" s="79" t="s">
        <v>277</v>
      </c>
      <c r="M41" s="166"/>
      <c r="N41" s="188"/>
      <c r="O41" s="188">
        <v>-70000000</v>
      </c>
    </row>
    <row r="42" spans="2:12" ht="60">
      <c r="B42" s="80">
        <v>48101909</v>
      </c>
      <c r="C42" s="100" t="s">
        <v>219</v>
      </c>
      <c r="D42" s="78" t="s">
        <v>78</v>
      </c>
      <c r="E42" s="78" t="s">
        <v>87</v>
      </c>
      <c r="F42" s="78" t="s">
        <v>225</v>
      </c>
      <c r="G42" s="78" t="s">
        <v>40</v>
      </c>
      <c r="H42" s="85">
        <v>12000000</v>
      </c>
      <c r="I42" s="85">
        <f t="shared" si="1"/>
        <v>12000000</v>
      </c>
      <c r="J42" s="78" t="s">
        <v>223</v>
      </c>
      <c r="K42" s="78" t="s">
        <v>223</v>
      </c>
      <c r="L42" s="79" t="s">
        <v>277</v>
      </c>
    </row>
    <row r="43" spans="2:12" ht="60">
      <c r="B43" s="80">
        <v>22101527</v>
      </c>
      <c r="C43" s="100" t="s">
        <v>92</v>
      </c>
      <c r="D43" s="78" t="s">
        <v>78</v>
      </c>
      <c r="E43" s="78" t="s">
        <v>38</v>
      </c>
      <c r="F43" s="78" t="s">
        <v>225</v>
      </c>
      <c r="G43" s="78" t="s">
        <v>40</v>
      </c>
      <c r="H43" s="85">
        <v>12000000</v>
      </c>
      <c r="I43" s="85">
        <f t="shared" si="1"/>
        <v>12000000</v>
      </c>
      <c r="J43" s="78" t="s">
        <v>223</v>
      </c>
      <c r="K43" s="78" t="s">
        <v>223</v>
      </c>
      <c r="L43" s="79" t="s">
        <v>277</v>
      </c>
    </row>
    <row r="44" spans="2:16" ht="60">
      <c r="B44" s="80">
        <v>83111800</v>
      </c>
      <c r="C44" s="100" t="s">
        <v>268</v>
      </c>
      <c r="D44" s="78" t="s">
        <v>54</v>
      </c>
      <c r="E44" s="78" t="s">
        <v>75</v>
      </c>
      <c r="F44" s="78" t="s">
        <v>52</v>
      </c>
      <c r="G44" s="78" t="s">
        <v>40</v>
      </c>
      <c r="H44" s="85">
        <f>1000000000+1200000000+300000000-1060000000-400000000+60000000</f>
        <v>1100000000</v>
      </c>
      <c r="I44" s="85">
        <f t="shared" si="1"/>
        <v>1100000000</v>
      </c>
      <c r="J44" s="78" t="s">
        <v>223</v>
      </c>
      <c r="K44" s="78" t="s">
        <v>223</v>
      </c>
      <c r="L44" s="79" t="s">
        <v>280</v>
      </c>
      <c r="N44" s="171">
        <v>1200000000</v>
      </c>
      <c r="O44" s="171">
        <v>300000000</v>
      </c>
      <c r="P44" s="186">
        <f>-1060000000-400000000+60000000</f>
        <v>-1400000000</v>
      </c>
    </row>
    <row r="45" spans="2:16" ht="60">
      <c r="B45" s="80">
        <v>83111800</v>
      </c>
      <c r="C45" s="100" t="s">
        <v>268</v>
      </c>
      <c r="D45" s="78" t="s">
        <v>281</v>
      </c>
      <c r="E45" s="78" t="s">
        <v>282</v>
      </c>
      <c r="F45" s="78" t="s">
        <v>56</v>
      </c>
      <c r="G45" s="78" t="s">
        <v>40</v>
      </c>
      <c r="H45" s="85">
        <v>1060000000</v>
      </c>
      <c r="I45" s="85">
        <f>+H45</f>
        <v>1060000000</v>
      </c>
      <c r="J45" s="78" t="s">
        <v>223</v>
      </c>
      <c r="K45" s="78" t="s">
        <v>223</v>
      </c>
      <c r="L45" s="79" t="s">
        <v>280</v>
      </c>
      <c r="P45" s="186">
        <v>1060000000</v>
      </c>
    </row>
    <row r="46" spans="2:16" ht="63" customHeight="1">
      <c r="B46" s="80">
        <v>80101504</v>
      </c>
      <c r="C46" s="100" t="s">
        <v>283</v>
      </c>
      <c r="D46" s="78" t="s">
        <v>281</v>
      </c>
      <c r="E46" s="78" t="s">
        <v>46</v>
      </c>
      <c r="F46" s="78" t="s">
        <v>260</v>
      </c>
      <c r="G46" s="78" t="s">
        <v>40</v>
      </c>
      <c r="H46" s="85">
        <v>400000000</v>
      </c>
      <c r="I46" s="85">
        <f>+H46</f>
        <v>400000000</v>
      </c>
      <c r="J46" s="78" t="s">
        <v>223</v>
      </c>
      <c r="K46" s="78" t="s">
        <v>223</v>
      </c>
      <c r="L46" s="79" t="s">
        <v>280</v>
      </c>
      <c r="P46" s="186">
        <v>400000000</v>
      </c>
    </row>
    <row r="47" spans="2:12" ht="60">
      <c r="B47" s="80">
        <v>82121800</v>
      </c>
      <c r="C47" s="100" t="s">
        <v>96</v>
      </c>
      <c r="D47" s="78" t="s">
        <v>54</v>
      </c>
      <c r="E47" s="78" t="s">
        <v>75</v>
      </c>
      <c r="F47" s="78" t="s">
        <v>225</v>
      </c>
      <c r="G47" s="78" t="s">
        <v>40</v>
      </c>
      <c r="H47" s="85">
        <v>1000000</v>
      </c>
      <c r="I47" s="85">
        <f t="shared" si="1"/>
        <v>1000000</v>
      </c>
      <c r="J47" s="78" t="s">
        <v>223</v>
      </c>
      <c r="K47" s="78" t="s">
        <v>223</v>
      </c>
      <c r="L47" s="79" t="s">
        <v>284</v>
      </c>
    </row>
    <row r="48" spans="2:12" ht="60">
      <c r="B48" s="80">
        <v>82121800</v>
      </c>
      <c r="C48" s="100" t="s">
        <v>97</v>
      </c>
      <c r="D48" s="78" t="s">
        <v>54</v>
      </c>
      <c r="E48" s="78" t="s">
        <v>75</v>
      </c>
      <c r="F48" s="78" t="s">
        <v>52</v>
      </c>
      <c r="G48" s="78" t="s">
        <v>40</v>
      </c>
      <c r="H48" s="85">
        <v>200000000</v>
      </c>
      <c r="I48" s="85">
        <f t="shared" si="1"/>
        <v>200000000</v>
      </c>
      <c r="J48" s="78" t="s">
        <v>223</v>
      </c>
      <c r="K48" s="78" t="s">
        <v>223</v>
      </c>
      <c r="L48" s="79" t="s">
        <v>285</v>
      </c>
    </row>
    <row r="49" spans="2:12" ht="60">
      <c r="B49" s="80" t="s">
        <v>98</v>
      </c>
      <c r="C49" s="100" t="s">
        <v>99</v>
      </c>
      <c r="D49" s="78" t="s">
        <v>45</v>
      </c>
      <c r="E49" s="78" t="s">
        <v>55</v>
      </c>
      <c r="F49" s="78" t="s">
        <v>225</v>
      </c>
      <c r="G49" s="78" t="s">
        <v>40</v>
      </c>
      <c r="H49" s="85">
        <v>3000000</v>
      </c>
      <c r="I49" s="85">
        <f t="shared" si="1"/>
        <v>3000000</v>
      </c>
      <c r="J49" s="78" t="s">
        <v>223</v>
      </c>
      <c r="K49" s="78" t="s">
        <v>223</v>
      </c>
      <c r="L49" s="79" t="s">
        <v>284</v>
      </c>
    </row>
    <row r="50" spans="2:12" ht="60">
      <c r="B50" s="80">
        <v>82121800</v>
      </c>
      <c r="C50" s="100" t="s">
        <v>100</v>
      </c>
      <c r="D50" s="78" t="s">
        <v>45</v>
      </c>
      <c r="E50" s="78" t="s">
        <v>55</v>
      </c>
      <c r="F50" s="78" t="s">
        <v>225</v>
      </c>
      <c r="G50" s="78" t="s">
        <v>40</v>
      </c>
      <c r="H50" s="85">
        <v>1000000</v>
      </c>
      <c r="I50" s="85">
        <f t="shared" si="1"/>
        <v>1000000</v>
      </c>
      <c r="J50" s="78" t="s">
        <v>223</v>
      </c>
      <c r="K50" s="78" t="s">
        <v>223</v>
      </c>
      <c r="L50" s="79" t="s">
        <v>284</v>
      </c>
    </row>
    <row r="51" spans="2:12" ht="60">
      <c r="B51" s="80" t="s">
        <v>105</v>
      </c>
      <c r="C51" s="100" t="s">
        <v>106</v>
      </c>
      <c r="D51" s="78" t="s">
        <v>54</v>
      </c>
      <c r="E51" s="78" t="s">
        <v>75</v>
      </c>
      <c r="F51" s="78" t="s">
        <v>258</v>
      </c>
      <c r="G51" s="78" t="s">
        <v>40</v>
      </c>
      <c r="H51" s="85">
        <v>150000000</v>
      </c>
      <c r="I51" s="85">
        <f t="shared" si="1"/>
        <v>150000000</v>
      </c>
      <c r="J51" s="78" t="s">
        <v>223</v>
      </c>
      <c r="K51" s="78" t="s">
        <v>223</v>
      </c>
      <c r="L51" s="79" t="s">
        <v>277</v>
      </c>
    </row>
    <row r="52" spans="1:28" s="20" customFormat="1" ht="60">
      <c r="A52" s="1"/>
      <c r="B52" s="80" t="s">
        <v>107</v>
      </c>
      <c r="C52" s="100" t="s">
        <v>108</v>
      </c>
      <c r="D52" s="78" t="s">
        <v>54</v>
      </c>
      <c r="E52" s="78" t="s">
        <v>75</v>
      </c>
      <c r="F52" s="78" t="s">
        <v>258</v>
      </c>
      <c r="G52" s="78" t="s">
        <v>40</v>
      </c>
      <c r="H52" s="85">
        <v>462000000</v>
      </c>
      <c r="I52" s="85">
        <f t="shared" si="1"/>
        <v>462000000</v>
      </c>
      <c r="J52" s="78" t="s">
        <v>223</v>
      </c>
      <c r="K52" s="78" t="s">
        <v>223</v>
      </c>
      <c r="L52" s="79" t="s">
        <v>277</v>
      </c>
      <c r="M52" s="1"/>
      <c r="N52" s="178"/>
      <c r="O52" s="178"/>
      <c r="P52" s="199"/>
      <c r="Q52" s="178"/>
      <c r="R52" s="178"/>
      <c r="S52" s="178"/>
      <c r="T52" s="178"/>
      <c r="U52" s="178"/>
      <c r="V52" s="178"/>
      <c r="W52" s="178"/>
      <c r="X52" s="178"/>
      <c r="Y52" s="178"/>
      <c r="Z52" s="179"/>
      <c r="AA52" s="179"/>
      <c r="AB52" s="179"/>
    </row>
    <row r="53" spans="2:12" ht="135">
      <c r="B53" s="80">
        <v>83111603</v>
      </c>
      <c r="C53" s="100" t="s">
        <v>109</v>
      </c>
      <c r="D53" s="78" t="s">
        <v>54</v>
      </c>
      <c r="E53" s="78" t="s">
        <v>75</v>
      </c>
      <c r="F53" s="78" t="s">
        <v>258</v>
      </c>
      <c r="G53" s="78" t="s">
        <v>40</v>
      </c>
      <c r="H53" s="85">
        <v>435000000</v>
      </c>
      <c r="I53" s="85">
        <f t="shared" si="1"/>
        <v>435000000</v>
      </c>
      <c r="J53" s="78" t="s">
        <v>223</v>
      </c>
      <c r="K53" s="78" t="s">
        <v>223</v>
      </c>
      <c r="L53" s="79" t="s">
        <v>286</v>
      </c>
    </row>
    <row r="54" spans="1:14" ht="78" customHeight="1">
      <c r="A54" s="20"/>
      <c r="B54" s="80" t="s">
        <v>269</v>
      </c>
      <c r="C54" s="78" t="s">
        <v>111</v>
      </c>
      <c r="D54" s="78" t="s">
        <v>54</v>
      </c>
      <c r="E54" s="78" t="s">
        <v>75</v>
      </c>
      <c r="F54" s="78" t="s">
        <v>258</v>
      </c>
      <c r="G54" s="78" t="s">
        <v>40</v>
      </c>
      <c r="H54" s="85">
        <f>7173705824-2400000000</f>
        <v>4773705824</v>
      </c>
      <c r="I54" s="85">
        <f t="shared" si="1"/>
        <v>4773705824</v>
      </c>
      <c r="J54" s="78" t="s">
        <v>223</v>
      </c>
      <c r="K54" s="78" t="s">
        <v>223</v>
      </c>
      <c r="L54" s="79" t="s">
        <v>276</v>
      </c>
      <c r="M54" s="20"/>
      <c r="N54" s="171">
        <v>-2400000000</v>
      </c>
    </row>
    <row r="55" spans="2:12" ht="75">
      <c r="B55" s="80" t="s">
        <v>102</v>
      </c>
      <c r="C55" s="100" t="s">
        <v>103</v>
      </c>
      <c r="D55" s="78" t="s">
        <v>37</v>
      </c>
      <c r="E55" s="78" t="s">
        <v>104</v>
      </c>
      <c r="F55" s="78" t="s">
        <v>56</v>
      </c>
      <c r="G55" s="78" t="s">
        <v>40</v>
      </c>
      <c r="H55" s="85">
        <v>2000000000</v>
      </c>
      <c r="I55" s="85">
        <f t="shared" si="1"/>
        <v>2000000000</v>
      </c>
      <c r="J55" s="78" t="s">
        <v>144</v>
      </c>
      <c r="K55" s="78" t="s">
        <v>167</v>
      </c>
      <c r="L55" s="79" t="s">
        <v>277</v>
      </c>
    </row>
    <row r="56" spans="2:16" ht="60">
      <c r="B56" s="80">
        <v>80131500</v>
      </c>
      <c r="C56" s="100" t="s">
        <v>49</v>
      </c>
      <c r="D56" s="78" t="s">
        <v>78</v>
      </c>
      <c r="E56" s="78" t="s">
        <v>87</v>
      </c>
      <c r="F56" s="78" t="s">
        <v>52</v>
      </c>
      <c r="G56" s="78" t="s">
        <v>40</v>
      </c>
      <c r="H56" s="85">
        <f>620000000+116000000</f>
        <v>736000000</v>
      </c>
      <c r="I56" s="85">
        <f t="shared" si="1"/>
        <v>736000000</v>
      </c>
      <c r="J56" s="78" t="s">
        <v>144</v>
      </c>
      <c r="K56" s="78" t="s">
        <v>167</v>
      </c>
      <c r="L56" s="79" t="s">
        <v>277</v>
      </c>
      <c r="M56" s="138"/>
      <c r="P56" s="186">
        <v>116000000</v>
      </c>
    </row>
    <row r="57" spans="2:13" ht="60">
      <c r="B57" s="80">
        <v>90121502</v>
      </c>
      <c r="C57" s="100" t="s">
        <v>53</v>
      </c>
      <c r="D57" s="78" t="s">
        <v>78</v>
      </c>
      <c r="E57" s="78" t="s">
        <v>87</v>
      </c>
      <c r="F57" s="78" t="s">
        <v>56</v>
      </c>
      <c r="G57" s="78" t="s">
        <v>40</v>
      </c>
      <c r="H57" s="85">
        <v>3113763168</v>
      </c>
      <c r="I57" s="85">
        <f t="shared" si="1"/>
        <v>3113763168</v>
      </c>
      <c r="J57" s="78" t="s">
        <v>144</v>
      </c>
      <c r="K57" s="78" t="s">
        <v>167</v>
      </c>
      <c r="L57" s="79" t="s">
        <v>277</v>
      </c>
      <c r="M57" s="138"/>
    </row>
    <row r="58" spans="2:14" ht="60">
      <c r="B58" s="80">
        <v>90121502</v>
      </c>
      <c r="C58" s="100" t="s">
        <v>57</v>
      </c>
      <c r="D58" s="78" t="s">
        <v>54</v>
      </c>
      <c r="E58" s="78" t="s">
        <v>75</v>
      </c>
      <c r="F58" s="78" t="s">
        <v>259</v>
      </c>
      <c r="G58" s="78" t="s">
        <v>40</v>
      </c>
      <c r="H58" s="86">
        <f>11000000+1200000000</f>
        <v>1211000000</v>
      </c>
      <c r="I58" s="85">
        <f t="shared" si="1"/>
        <v>1211000000</v>
      </c>
      <c r="J58" s="78" t="s">
        <v>223</v>
      </c>
      <c r="K58" s="78" t="s">
        <v>223</v>
      </c>
      <c r="L58" s="79" t="s">
        <v>277</v>
      </c>
      <c r="N58" s="171">
        <v>1200000000</v>
      </c>
    </row>
    <row r="59" spans="2:12" ht="60">
      <c r="B59" s="80">
        <v>90121502</v>
      </c>
      <c r="C59" s="100" t="s">
        <v>58</v>
      </c>
      <c r="D59" s="78" t="s">
        <v>45</v>
      </c>
      <c r="E59" s="78" t="s">
        <v>75</v>
      </c>
      <c r="F59" s="78" t="s">
        <v>259</v>
      </c>
      <c r="G59" s="78" t="s">
        <v>40</v>
      </c>
      <c r="H59" s="86">
        <v>1000000</v>
      </c>
      <c r="I59" s="85">
        <f t="shared" si="1"/>
        <v>1000000</v>
      </c>
      <c r="J59" s="78" t="s">
        <v>223</v>
      </c>
      <c r="K59" s="78" t="s">
        <v>223</v>
      </c>
      <c r="L59" s="79" t="s">
        <v>277</v>
      </c>
    </row>
    <row r="60" spans="2:12" ht="75">
      <c r="B60" s="80" t="s">
        <v>60</v>
      </c>
      <c r="C60" s="100" t="s">
        <v>208</v>
      </c>
      <c r="D60" s="78" t="s">
        <v>54</v>
      </c>
      <c r="E60" s="78" t="s">
        <v>75</v>
      </c>
      <c r="F60" s="78" t="s">
        <v>259</v>
      </c>
      <c r="G60" s="78" t="s">
        <v>40</v>
      </c>
      <c r="H60" s="85">
        <v>150000000</v>
      </c>
      <c r="I60" s="85">
        <f t="shared" si="1"/>
        <v>150000000</v>
      </c>
      <c r="J60" s="78" t="s">
        <v>223</v>
      </c>
      <c r="K60" s="78" t="s">
        <v>223</v>
      </c>
      <c r="L60" s="79" t="s">
        <v>278</v>
      </c>
    </row>
    <row r="61" spans="1:16" ht="75">
      <c r="A61" s="14"/>
      <c r="B61" s="80" t="s">
        <v>60</v>
      </c>
      <c r="C61" s="100" t="s">
        <v>205</v>
      </c>
      <c r="D61" s="78" t="s">
        <v>54</v>
      </c>
      <c r="E61" s="78" t="s">
        <v>75</v>
      </c>
      <c r="F61" s="78" t="s">
        <v>52</v>
      </c>
      <c r="G61" s="78" t="s">
        <v>40</v>
      </c>
      <c r="H61" s="85">
        <f>60000000+140000000+259000000</f>
        <v>459000000</v>
      </c>
      <c r="I61" s="85">
        <f t="shared" si="1"/>
        <v>459000000</v>
      </c>
      <c r="J61" s="78" t="s">
        <v>223</v>
      </c>
      <c r="K61" s="78" t="s">
        <v>223</v>
      </c>
      <c r="L61" s="79" t="s">
        <v>278</v>
      </c>
      <c r="O61" s="171">
        <v>140000000</v>
      </c>
      <c r="P61" s="186">
        <v>259000000</v>
      </c>
    </row>
    <row r="62" spans="2:15" ht="60">
      <c r="B62" s="80" t="s">
        <v>212</v>
      </c>
      <c r="C62" s="100" t="s">
        <v>209</v>
      </c>
      <c r="D62" s="78" t="s">
        <v>54</v>
      </c>
      <c r="E62" s="78" t="s">
        <v>75</v>
      </c>
      <c r="F62" s="78" t="s">
        <v>52</v>
      </c>
      <c r="G62" s="78" t="s">
        <v>40</v>
      </c>
      <c r="H62" s="85">
        <f>20000000+50000000</f>
        <v>70000000</v>
      </c>
      <c r="I62" s="85">
        <f t="shared" si="1"/>
        <v>70000000</v>
      </c>
      <c r="J62" s="78" t="s">
        <v>223</v>
      </c>
      <c r="K62" s="78" t="s">
        <v>223</v>
      </c>
      <c r="L62" s="79" t="s">
        <v>278</v>
      </c>
      <c r="O62" s="171">
        <v>50000000</v>
      </c>
    </row>
    <row r="63" spans="2:12" ht="60">
      <c r="B63" s="80" t="s">
        <v>270</v>
      </c>
      <c r="C63" s="100" t="s">
        <v>114</v>
      </c>
      <c r="D63" s="78" t="s">
        <v>45</v>
      </c>
      <c r="E63" s="78" t="s">
        <v>238</v>
      </c>
      <c r="F63" s="78" t="s">
        <v>225</v>
      </c>
      <c r="G63" s="78" t="s">
        <v>40</v>
      </c>
      <c r="H63" s="85">
        <v>50000000</v>
      </c>
      <c r="I63" s="85">
        <f t="shared" si="1"/>
        <v>50000000</v>
      </c>
      <c r="J63" s="78" t="s">
        <v>223</v>
      </c>
      <c r="K63" s="78" t="s">
        <v>223</v>
      </c>
      <c r="L63" s="79" t="s">
        <v>287</v>
      </c>
    </row>
    <row r="64" spans="2:12" ht="75">
      <c r="B64" s="80" t="s">
        <v>237</v>
      </c>
      <c r="C64" s="100" t="s">
        <v>235</v>
      </c>
      <c r="D64" s="78" t="s">
        <v>45</v>
      </c>
      <c r="E64" s="78" t="s">
        <v>238</v>
      </c>
      <c r="F64" s="78" t="s">
        <v>260</v>
      </c>
      <c r="G64" s="78" t="s">
        <v>40</v>
      </c>
      <c r="H64" s="85">
        <v>150000000</v>
      </c>
      <c r="I64" s="85">
        <f t="shared" si="1"/>
        <v>150000000</v>
      </c>
      <c r="J64" s="78" t="s">
        <v>223</v>
      </c>
      <c r="K64" s="78" t="s">
        <v>223</v>
      </c>
      <c r="L64" s="176" t="s">
        <v>275</v>
      </c>
    </row>
    <row r="65" spans="2:12" ht="60">
      <c r="B65" s="80" t="s">
        <v>239</v>
      </c>
      <c r="C65" s="100" t="s">
        <v>236</v>
      </c>
      <c r="D65" s="78" t="s">
        <v>45</v>
      </c>
      <c r="E65" s="78" t="s">
        <v>238</v>
      </c>
      <c r="F65" s="78" t="s">
        <v>256</v>
      </c>
      <c r="G65" s="78" t="s">
        <v>40</v>
      </c>
      <c r="H65" s="85">
        <v>330000000</v>
      </c>
      <c r="I65" s="85">
        <f t="shared" si="1"/>
        <v>330000000</v>
      </c>
      <c r="J65" s="78" t="s">
        <v>144</v>
      </c>
      <c r="K65" s="78" t="s">
        <v>167</v>
      </c>
      <c r="L65" s="79" t="s">
        <v>276</v>
      </c>
    </row>
    <row r="66" spans="2:12" ht="15" hidden="1">
      <c r="B66" s="189" t="s">
        <v>229</v>
      </c>
      <c r="C66" s="190"/>
      <c r="D66" s="190"/>
      <c r="E66" s="190"/>
      <c r="F66" s="190"/>
      <c r="G66" s="190"/>
      <c r="H66" s="131">
        <f>SUM(H19:H65)</f>
        <v>21294568992</v>
      </c>
      <c r="I66" s="131">
        <f>SUM(I19:I65)</f>
        <v>21294568992</v>
      </c>
      <c r="J66" s="78"/>
      <c r="K66" s="78"/>
      <c r="L66" s="79"/>
    </row>
    <row r="67" spans="2:12" ht="98.25" customHeight="1">
      <c r="B67" s="80" t="s">
        <v>271</v>
      </c>
      <c r="C67" s="100" t="s">
        <v>117</v>
      </c>
      <c r="D67" s="78" t="s">
        <v>54</v>
      </c>
      <c r="E67" s="78" t="s">
        <v>75</v>
      </c>
      <c r="F67" s="78" t="s">
        <v>52</v>
      </c>
      <c r="G67" s="78" t="s">
        <v>40</v>
      </c>
      <c r="H67" s="85">
        <v>2160000000</v>
      </c>
      <c r="I67" s="85">
        <f t="shared" si="1"/>
        <v>2160000000</v>
      </c>
      <c r="J67" s="78" t="s">
        <v>223</v>
      </c>
      <c r="K67" s="78" t="s">
        <v>223</v>
      </c>
      <c r="L67" s="79" t="s">
        <v>287</v>
      </c>
    </row>
    <row r="68" spans="2:12" ht="98.25" customHeight="1">
      <c r="B68" s="80" t="s">
        <v>272</v>
      </c>
      <c r="C68" s="100" t="s">
        <v>119</v>
      </c>
      <c r="D68" s="78" t="s">
        <v>54</v>
      </c>
      <c r="E68" s="78" t="s">
        <v>75</v>
      </c>
      <c r="F68" s="78" t="s">
        <v>52</v>
      </c>
      <c r="G68" s="78" t="s">
        <v>40</v>
      </c>
      <c r="H68" s="85">
        <v>1200416000</v>
      </c>
      <c r="I68" s="85">
        <f t="shared" si="1"/>
        <v>1200416000</v>
      </c>
      <c r="J68" s="78" t="s">
        <v>223</v>
      </c>
      <c r="K68" s="78" t="s">
        <v>223</v>
      </c>
      <c r="L68" s="79" t="s">
        <v>287</v>
      </c>
    </row>
    <row r="69" spans="2:16" ht="98.25" customHeight="1" thickBot="1">
      <c r="B69" s="191" t="s">
        <v>148</v>
      </c>
      <c r="C69" s="192" t="s">
        <v>145</v>
      </c>
      <c r="D69" s="193" t="s">
        <v>78</v>
      </c>
      <c r="E69" s="193" t="s">
        <v>87</v>
      </c>
      <c r="F69" s="193" t="s">
        <v>52</v>
      </c>
      <c r="G69" s="193" t="s">
        <v>40</v>
      </c>
      <c r="H69" s="194">
        <v>31000000000</v>
      </c>
      <c r="I69" s="194">
        <f t="shared" si="1"/>
        <v>31000000000</v>
      </c>
      <c r="J69" s="193" t="s">
        <v>144</v>
      </c>
      <c r="K69" s="193" t="s">
        <v>167</v>
      </c>
      <c r="L69" s="79" t="s">
        <v>277</v>
      </c>
      <c r="P69" s="201"/>
    </row>
    <row r="70" spans="2:12" ht="17.25" customHeight="1" hidden="1">
      <c r="B70" s="170" t="s">
        <v>230</v>
      </c>
      <c r="C70" s="170"/>
      <c r="D70" s="170"/>
      <c r="E70" s="170"/>
      <c r="F70" s="170"/>
      <c r="G70" s="170"/>
      <c r="H70" s="145">
        <f>SUM(H67:H69)</f>
        <v>34360416000</v>
      </c>
      <c r="I70" s="145">
        <f>SUM(I67:I69)</f>
        <v>34360416000</v>
      </c>
      <c r="J70" s="146"/>
      <c r="K70" s="146"/>
      <c r="L70" s="146"/>
    </row>
    <row r="71" spans="2:12" ht="17.25" customHeight="1" hidden="1">
      <c r="B71" s="170" t="s">
        <v>231</v>
      </c>
      <c r="C71" s="170"/>
      <c r="D71" s="170"/>
      <c r="E71" s="170"/>
      <c r="F71" s="170"/>
      <c r="G71" s="170"/>
      <c r="H71" s="132">
        <f>+H66+H70</f>
        <v>55654984992</v>
      </c>
      <c r="I71" s="132">
        <f>+I66+I70</f>
        <v>55654984992</v>
      </c>
      <c r="J71" s="146"/>
      <c r="K71" s="146"/>
      <c r="L71" s="146"/>
    </row>
    <row r="72" spans="2:12" ht="17.25" customHeight="1" hidden="1">
      <c r="B72" s="147"/>
      <c r="C72" s="147" t="s">
        <v>273</v>
      </c>
      <c r="D72" s="147"/>
      <c r="E72" s="147"/>
      <c r="F72" s="147"/>
      <c r="G72" s="147"/>
      <c r="H72" s="132">
        <v>21360068992</v>
      </c>
      <c r="I72" s="132"/>
      <c r="J72" s="146"/>
      <c r="K72" s="146"/>
      <c r="L72" s="146"/>
    </row>
    <row r="73" spans="2:28" s="20" customFormat="1" ht="17.25" customHeight="1" hidden="1">
      <c r="B73" s="147"/>
      <c r="C73" s="147"/>
      <c r="D73" s="147"/>
      <c r="E73" s="147"/>
      <c r="F73" s="147"/>
      <c r="G73" s="147"/>
      <c r="H73" s="132">
        <f>+H72-H66</f>
        <v>65500000</v>
      </c>
      <c r="I73" s="132"/>
      <c r="J73" s="146"/>
      <c r="K73" s="146"/>
      <c r="L73" s="146"/>
      <c r="N73" s="178"/>
      <c r="O73" s="178"/>
      <c r="P73" s="199"/>
      <c r="Q73" s="178"/>
      <c r="R73" s="178"/>
      <c r="S73" s="178"/>
      <c r="T73" s="178"/>
      <c r="U73" s="178"/>
      <c r="V73" s="178"/>
      <c r="W73" s="178"/>
      <c r="X73" s="178"/>
      <c r="Y73" s="178"/>
      <c r="Z73" s="179"/>
      <c r="AA73" s="179"/>
      <c r="AB73" s="179"/>
    </row>
    <row r="74" spans="2:28" s="20" customFormat="1" ht="17.25" customHeight="1" hidden="1">
      <c r="B74" s="139"/>
      <c r="C74" s="139" t="s">
        <v>274</v>
      </c>
      <c r="D74" s="139"/>
      <c r="E74" s="139"/>
      <c r="F74" s="139"/>
      <c r="G74" s="139"/>
      <c r="H74" s="140">
        <f>+H67+H68</f>
        <v>3360416000</v>
      </c>
      <c r="I74" s="140"/>
      <c r="J74" s="146"/>
      <c r="K74" s="146"/>
      <c r="L74" s="146"/>
      <c r="N74" s="178">
        <f>SUM(N19:N69)</f>
        <v>0</v>
      </c>
      <c r="O74" s="178"/>
      <c r="P74" s="199"/>
      <c r="Q74" s="178"/>
      <c r="R74" s="178"/>
      <c r="S74" s="178"/>
      <c r="T74" s="178"/>
      <c r="U74" s="178"/>
      <c r="V74" s="178"/>
      <c r="W74" s="178"/>
      <c r="X74" s="178"/>
      <c r="Y74" s="178"/>
      <c r="Z74" s="179"/>
      <c r="AA74" s="179"/>
      <c r="AB74" s="179"/>
    </row>
    <row r="75" spans="2:28" s="20" customFormat="1" ht="17.25" customHeight="1">
      <c r="B75" s="139"/>
      <c r="C75" s="139"/>
      <c r="D75" s="139"/>
      <c r="E75" s="139"/>
      <c r="F75" s="139"/>
      <c r="G75" s="139"/>
      <c r="H75" s="140"/>
      <c r="I75" s="140"/>
      <c r="J75" s="146"/>
      <c r="K75" s="146"/>
      <c r="L75" s="146"/>
      <c r="N75" s="198">
        <f>SUM(N19:N69)</f>
        <v>0</v>
      </c>
      <c r="O75" s="198">
        <f>SUM(O19:O69)</f>
        <v>0</v>
      </c>
      <c r="P75" s="201">
        <f>SUM(P19:P69)</f>
        <v>0</v>
      </c>
      <c r="Q75" s="178"/>
      <c r="R75" s="178"/>
      <c r="S75" s="178"/>
      <c r="T75" s="178"/>
      <c r="U75" s="178"/>
      <c r="V75" s="178"/>
      <c r="W75" s="178"/>
      <c r="X75" s="178"/>
      <c r="Y75" s="178"/>
      <c r="Z75" s="179"/>
      <c r="AA75" s="179"/>
      <c r="AB75" s="179"/>
    </row>
    <row r="76" spans="2:28" s="20" customFormat="1" ht="17.25" customHeight="1" thickBot="1">
      <c r="B76" s="139"/>
      <c r="C76" s="139"/>
      <c r="D76" s="139"/>
      <c r="E76" s="139"/>
      <c r="F76" s="139"/>
      <c r="G76" s="139"/>
      <c r="H76" s="140"/>
      <c r="I76" s="140"/>
      <c r="J76" s="146"/>
      <c r="K76" s="146"/>
      <c r="L76" s="146"/>
      <c r="N76" s="178"/>
      <c r="O76" s="178"/>
      <c r="P76" s="199"/>
      <c r="Q76" s="178"/>
      <c r="R76" s="178"/>
      <c r="S76" s="178"/>
      <c r="T76" s="178"/>
      <c r="U76" s="178"/>
      <c r="V76" s="178"/>
      <c r="W76" s="178"/>
      <c r="X76" s="178"/>
      <c r="Y76" s="178"/>
      <c r="Z76" s="179"/>
      <c r="AA76" s="179"/>
      <c r="AB76" s="179"/>
    </row>
    <row r="77" spans="2:9" ht="45">
      <c r="B77" s="15" t="s">
        <v>6</v>
      </c>
      <c r="C77" s="12" t="s">
        <v>22</v>
      </c>
      <c r="D77" s="12" t="s">
        <v>14</v>
      </c>
      <c r="G77" s="1" t="s">
        <v>122</v>
      </c>
      <c r="H77" s="67" t="s">
        <v>122</v>
      </c>
      <c r="I77" s="102" t="str">
        <f t="shared" si="1"/>
        <v> </v>
      </c>
    </row>
    <row r="78" spans="2:8" ht="15">
      <c r="B78" s="3"/>
      <c r="C78" s="115"/>
      <c r="D78" s="4"/>
      <c r="H78" s="141"/>
    </row>
    <row r="79" spans="2:8" ht="15">
      <c r="B79" s="3"/>
      <c r="C79" s="136"/>
      <c r="D79" s="4"/>
      <c r="H79" s="13"/>
    </row>
    <row r="80" spans="2:8" ht="15">
      <c r="B80" s="3"/>
      <c r="C80" s="115"/>
      <c r="D80" s="4"/>
      <c r="H80" s="13"/>
    </row>
    <row r="81" spans="2:8" ht="15">
      <c r="B81" s="3"/>
      <c r="C81" s="115"/>
      <c r="D81" s="4"/>
      <c r="H81" s="13"/>
    </row>
    <row r="82" spans="2:8" ht="15.75" thickBot="1">
      <c r="B82" s="16"/>
      <c r="C82" s="116"/>
      <c r="D82" s="5"/>
      <c r="H82" s="13"/>
    </row>
    <row r="83" ht="15">
      <c r="H83" s="13"/>
    </row>
    <row r="84" spans="1:28" s="89" customFormat="1" ht="9">
      <c r="A84" s="88"/>
      <c r="C84" s="93"/>
      <c r="D84" s="91"/>
      <c r="E84" s="91"/>
      <c r="F84" s="91"/>
      <c r="G84" s="90"/>
      <c r="H84" s="90"/>
      <c r="I84" s="91"/>
      <c r="J84" s="91"/>
      <c r="K84" s="88"/>
      <c r="L84" s="92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88"/>
      <c r="AA84" s="88"/>
      <c r="AB84" s="88"/>
    </row>
    <row r="85" spans="1:28" s="89" customFormat="1" ht="23.25" customHeight="1">
      <c r="A85" s="88"/>
      <c r="B85" s="87"/>
      <c r="C85" s="117"/>
      <c r="D85" s="91"/>
      <c r="E85" s="91"/>
      <c r="F85" s="91"/>
      <c r="G85" s="90"/>
      <c r="H85" s="90"/>
      <c r="I85" s="121"/>
      <c r="J85" s="91"/>
      <c r="K85" s="88"/>
      <c r="L85" s="92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88"/>
      <c r="AA85" s="88"/>
      <c r="AB85" s="88"/>
    </row>
    <row r="86" spans="1:28" s="89" customFormat="1" ht="9">
      <c r="A86" s="91"/>
      <c r="B86" s="93"/>
      <c r="C86" s="117"/>
      <c r="D86" s="91"/>
      <c r="E86" s="91"/>
      <c r="F86" s="91"/>
      <c r="G86" s="90"/>
      <c r="H86" s="90"/>
      <c r="I86" s="91"/>
      <c r="J86" s="91"/>
      <c r="K86" s="88"/>
      <c r="L86" s="92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88"/>
      <c r="AA86" s="88"/>
      <c r="AB86" s="88"/>
    </row>
    <row r="87" spans="1:28" s="27" customFormat="1" ht="12.75">
      <c r="A87" s="36"/>
      <c r="B87" s="37"/>
      <c r="C87" s="118"/>
      <c r="D87" s="36"/>
      <c r="E87" s="36"/>
      <c r="F87" s="36"/>
      <c r="G87" s="34"/>
      <c r="H87" s="34"/>
      <c r="I87" s="36"/>
      <c r="J87" s="36"/>
      <c r="K87" s="25"/>
      <c r="L87" s="26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25"/>
      <c r="AA87" s="25"/>
      <c r="AB87" s="25"/>
    </row>
    <row r="89" ht="15">
      <c r="B89" s="87"/>
    </row>
    <row r="92" ht="15"/>
    <row r="93" ht="15"/>
    <row r="112" spans="2:3" ht="15">
      <c r="B112" s="41">
        <v>47000000</v>
      </c>
      <c r="C112" s="119">
        <f>+B112/60</f>
        <v>783333.3333333334</v>
      </c>
    </row>
  </sheetData>
  <sheetProtection/>
  <autoFilter ref="A18:M77">
    <sortState ref="A19:M112">
      <sortCondition sortBy="value" ref="A19:A112"/>
    </sortState>
  </autoFilter>
  <mergeCells count="6">
    <mergeCell ref="F5:I9"/>
    <mergeCell ref="F11:I15"/>
    <mergeCell ref="M40:M41"/>
    <mergeCell ref="B66:G66"/>
    <mergeCell ref="B70:G70"/>
    <mergeCell ref="B71:G71"/>
  </mergeCells>
  <printOptions horizontalCentered="1"/>
  <pageMargins left="0.03937007874015748" right="0.03937007874015748" top="0.3937007874015748" bottom="0.1968503937007874" header="0.31496062992125984" footer="0.31496062992125984"/>
  <pageSetup horizontalDpi="600" verticalDpi="600" orientation="landscape" paperSize="41" scale="58" r:id="rId2"/>
  <headerFoot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113"/>
  <sheetViews>
    <sheetView showGridLines="0" view="pageBreakPreview" zoomScale="55" zoomScaleNormal="75" zoomScaleSheetLayoutView="55" zoomScalePageLayoutView="80" workbookViewId="0" topLeftCell="A1">
      <selection activeCell="B2" sqref="B2"/>
    </sheetView>
  </sheetViews>
  <sheetFormatPr defaultColWidth="11.421875" defaultRowHeight="15"/>
  <cols>
    <col min="1" max="1" width="1.421875" style="1" customWidth="1"/>
    <col min="2" max="2" width="29.00390625" style="1" customWidth="1"/>
    <col min="3" max="3" width="66.421875" style="106" customWidth="1"/>
    <col min="4" max="4" width="13.28125" style="1" customWidth="1"/>
    <col min="5" max="5" width="14.00390625" style="1" customWidth="1"/>
    <col min="6" max="6" width="13.00390625" style="1" customWidth="1"/>
    <col min="7" max="7" width="17.00390625" style="1" customWidth="1"/>
    <col min="8" max="8" width="23.28125" style="1" customWidth="1"/>
    <col min="9" max="9" width="24.00390625" style="1" customWidth="1"/>
    <col min="10" max="10" width="13.28125" style="1" customWidth="1"/>
    <col min="11" max="11" width="16.7109375" style="1" customWidth="1"/>
    <col min="12" max="12" width="47.140625" style="1" customWidth="1"/>
    <col min="13" max="13" width="2.57421875" style="1" customWidth="1"/>
    <col min="14" max="14" width="18.7109375" style="186" hidden="1" customWidth="1"/>
    <col min="15" max="15" width="16.8515625" style="186" hidden="1" customWidth="1"/>
    <col min="16" max="16" width="18.8515625" style="186" hidden="1" customWidth="1"/>
    <col min="17" max="17" width="18.28125" style="186" hidden="1" customWidth="1"/>
    <col min="18" max="19" width="11.421875" style="186" customWidth="1"/>
    <col min="20" max="25" width="11.421875" style="171" customWidth="1"/>
    <col min="26" max="28" width="11.421875" style="172" customWidth="1"/>
    <col min="29" max="16384" width="11.42187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107" t="s">
        <v>29</v>
      </c>
      <c r="F5" s="157" t="s">
        <v>27</v>
      </c>
      <c r="G5" s="158"/>
      <c r="H5" s="158"/>
      <c r="I5" s="159"/>
    </row>
    <row r="6" spans="2:9" ht="15">
      <c r="B6" s="3" t="s">
        <v>2</v>
      </c>
      <c r="C6" s="108" t="s">
        <v>30</v>
      </c>
      <c r="F6" s="160"/>
      <c r="G6" s="161"/>
      <c r="H6" s="161"/>
      <c r="I6" s="162"/>
    </row>
    <row r="7" spans="2:9" ht="15">
      <c r="B7" s="3" t="s">
        <v>3</v>
      </c>
      <c r="C7" s="109">
        <v>3825000</v>
      </c>
      <c r="F7" s="160"/>
      <c r="G7" s="161"/>
      <c r="H7" s="161"/>
      <c r="I7" s="162"/>
    </row>
    <row r="8" spans="2:9" ht="15">
      <c r="B8" s="3" t="s">
        <v>16</v>
      </c>
      <c r="C8" s="110" t="s">
        <v>31</v>
      </c>
      <c r="F8" s="160"/>
      <c r="G8" s="161"/>
      <c r="H8" s="161"/>
      <c r="I8" s="162"/>
    </row>
    <row r="9" spans="2:9" ht="180">
      <c r="B9" s="3" t="s">
        <v>19</v>
      </c>
      <c r="C9" s="108" t="s">
        <v>32</v>
      </c>
      <c r="F9" s="163"/>
      <c r="G9" s="164"/>
      <c r="H9" s="164"/>
      <c r="I9" s="165"/>
    </row>
    <row r="10" spans="2:9" ht="15">
      <c r="B10" s="3" t="s">
        <v>4</v>
      </c>
      <c r="C10" s="108"/>
      <c r="F10" s="20"/>
      <c r="G10" s="20"/>
      <c r="H10" s="20"/>
      <c r="I10" s="20"/>
    </row>
    <row r="11" spans="2:9" ht="60">
      <c r="B11" s="3" t="s">
        <v>5</v>
      </c>
      <c r="C11" s="108" t="s">
        <v>226</v>
      </c>
      <c r="F11" s="157" t="s">
        <v>26</v>
      </c>
      <c r="G11" s="158"/>
      <c r="H11" s="158"/>
      <c r="I11" s="159"/>
    </row>
    <row r="12" spans="2:9" ht="15">
      <c r="B12" s="3" t="s">
        <v>23</v>
      </c>
      <c r="C12" s="125">
        <v>21294568992</v>
      </c>
      <c r="F12" s="160"/>
      <c r="G12" s="161"/>
      <c r="H12" s="161"/>
      <c r="I12" s="162"/>
    </row>
    <row r="13" spans="2:9" ht="30">
      <c r="B13" s="3" t="s">
        <v>24</v>
      </c>
      <c r="C13" s="124">
        <v>331972650</v>
      </c>
      <c r="F13" s="160"/>
      <c r="G13" s="161"/>
      <c r="H13" s="161"/>
      <c r="I13" s="162"/>
    </row>
    <row r="14" spans="2:9" ht="30">
      <c r="B14" s="3" t="s">
        <v>25</v>
      </c>
      <c r="C14" s="111">
        <v>33197265</v>
      </c>
      <c r="F14" s="160"/>
      <c r="G14" s="161"/>
      <c r="H14" s="161"/>
      <c r="I14" s="162"/>
    </row>
    <row r="15" spans="2:9" ht="30.75" thickBot="1">
      <c r="B15" s="16" t="s">
        <v>18</v>
      </c>
      <c r="C15" s="112">
        <v>42852</v>
      </c>
      <c r="F15" s="163"/>
      <c r="G15" s="164"/>
      <c r="H15" s="164"/>
      <c r="I15" s="165"/>
    </row>
    <row r="17" ht="15.75" thickBot="1">
      <c r="B17" s="11" t="s">
        <v>15</v>
      </c>
    </row>
    <row r="18" spans="2:17" ht="75" customHeight="1" thickBot="1">
      <c r="B18" s="173" t="s">
        <v>28</v>
      </c>
      <c r="C18" s="174" t="s">
        <v>6</v>
      </c>
      <c r="D18" s="174" t="s">
        <v>17</v>
      </c>
      <c r="E18" s="174" t="s">
        <v>7</v>
      </c>
      <c r="F18" s="174" t="s">
        <v>8</v>
      </c>
      <c r="G18" s="174" t="s">
        <v>9</v>
      </c>
      <c r="H18" s="174" t="s">
        <v>10</v>
      </c>
      <c r="I18" s="174" t="s">
        <v>11</v>
      </c>
      <c r="J18" s="174" t="s">
        <v>12</v>
      </c>
      <c r="K18" s="174" t="s">
        <v>13</v>
      </c>
      <c r="L18" s="175" t="s">
        <v>14</v>
      </c>
      <c r="M18" s="137" t="s">
        <v>222</v>
      </c>
      <c r="N18" s="186">
        <v>2</v>
      </c>
      <c r="O18" s="186">
        <v>3</v>
      </c>
      <c r="P18" s="186">
        <v>4</v>
      </c>
      <c r="Q18" s="186">
        <v>5</v>
      </c>
    </row>
    <row r="19" spans="2:16" ht="60">
      <c r="B19" s="80">
        <v>43233205</v>
      </c>
      <c r="C19" s="100" t="s">
        <v>36</v>
      </c>
      <c r="D19" s="78" t="s">
        <v>45</v>
      </c>
      <c r="E19" s="78" t="s">
        <v>55</v>
      </c>
      <c r="F19" s="78" t="s">
        <v>225</v>
      </c>
      <c r="G19" s="78" t="s">
        <v>40</v>
      </c>
      <c r="H19" s="101">
        <f>1600000+900000</f>
        <v>2500000</v>
      </c>
      <c r="I19" s="85">
        <f>+H19</f>
        <v>2500000</v>
      </c>
      <c r="J19" s="78" t="s">
        <v>223</v>
      </c>
      <c r="K19" s="78" t="s">
        <v>223</v>
      </c>
      <c r="L19" s="176" t="s">
        <v>275</v>
      </c>
      <c r="P19" s="186">
        <v>900000</v>
      </c>
    </row>
    <row r="20" spans="2:15" ht="60">
      <c r="B20" s="80" t="s">
        <v>261</v>
      </c>
      <c r="C20" s="100" t="s">
        <v>218</v>
      </c>
      <c r="D20" s="78" t="s">
        <v>78</v>
      </c>
      <c r="E20" s="78" t="s">
        <v>90</v>
      </c>
      <c r="F20" s="78" t="s">
        <v>56</v>
      </c>
      <c r="G20" s="78" t="s">
        <v>40</v>
      </c>
      <c r="H20" s="101">
        <f>100000000-100000000</f>
        <v>0</v>
      </c>
      <c r="I20" s="85">
        <f aca="true" t="shared" si="0" ref="I20:I26">+H20</f>
        <v>0</v>
      </c>
      <c r="J20" s="78" t="s">
        <v>223</v>
      </c>
      <c r="K20" s="78" t="s">
        <v>223</v>
      </c>
      <c r="L20" s="79" t="s">
        <v>276</v>
      </c>
      <c r="O20" s="186">
        <v>-100000000</v>
      </c>
    </row>
    <row r="21" spans="2:12" ht="60">
      <c r="B21" s="80">
        <v>41111700</v>
      </c>
      <c r="C21" s="100" t="s">
        <v>234</v>
      </c>
      <c r="D21" s="78" t="s">
        <v>50</v>
      </c>
      <c r="E21" s="78" t="s">
        <v>38</v>
      </c>
      <c r="F21" s="78" t="s">
        <v>225</v>
      </c>
      <c r="G21" s="78" t="s">
        <v>40</v>
      </c>
      <c r="H21" s="101">
        <v>12500000</v>
      </c>
      <c r="I21" s="85">
        <f t="shared" si="0"/>
        <v>12500000</v>
      </c>
      <c r="J21" s="78" t="s">
        <v>223</v>
      </c>
      <c r="K21" s="78" t="s">
        <v>223</v>
      </c>
      <c r="L21" s="79" t="s">
        <v>277</v>
      </c>
    </row>
    <row r="22" spans="2:16" ht="60">
      <c r="B22" s="80">
        <v>56101700</v>
      </c>
      <c r="C22" s="100" t="s">
        <v>221</v>
      </c>
      <c r="D22" s="78" t="s">
        <v>78</v>
      </c>
      <c r="E22" s="78" t="s">
        <v>46</v>
      </c>
      <c r="F22" s="78" t="s">
        <v>56</v>
      </c>
      <c r="G22" s="78" t="s">
        <v>40</v>
      </c>
      <c r="H22" s="101">
        <f>415000000-100000000-215000000</f>
        <v>100000000</v>
      </c>
      <c r="I22" s="85">
        <f t="shared" si="0"/>
        <v>100000000</v>
      </c>
      <c r="J22" s="78" t="s">
        <v>223</v>
      </c>
      <c r="K22" s="78" t="s">
        <v>223</v>
      </c>
      <c r="L22" s="79" t="s">
        <v>277</v>
      </c>
      <c r="O22" s="186">
        <v>-100000000</v>
      </c>
      <c r="P22" s="186">
        <v>-215000000</v>
      </c>
    </row>
    <row r="23" spans="2:12" ht="60">
      <c r="B23" s="80">
        <v>56101700</v>
      </c>
      <c r="C23" s="100" t="s">
        <v>220</v>
      </c>
      <c r="D23" s="78" t="s">
        <v>78</v>
      </c>
      <c r="E23" s="78" t="s">
        <v>46</v>
      </c>
      <c r="F23" s="78" t="s">
        <v>56</v>
      </c>
      <c r="G23" s="78" t="s">
        <v>40</v>
      </c>
      <c r="H23" s="101">
        <v>100000000</v>
      </c>
      <c r="I23" s="85">
        <f t="shared" si="0"/>
        <v>100000000</v>
      </c>
      <c r="J23" s="78" t="s">
        <v>223</v>
      </c>
      <c r="K23" s="78" t="s">
        <v>223</v>
      </c>
      <c r="L23" s="79" t="s">
        <v>277</v>
      </c>
    </row>
    <row r="24" spans="2:12" ht="60">
      <c r="B24" s="80">
        <v>15101506</v>
      </c>
      <c r="C24" s="100" t="s">
        <v>64</v>
      </c>
      <c r="D24" s="78" t="s">
        <v>54</v>
      </c>
      <c r="E24" s="78" t="s">
        <v>75</v>
      </c>
      <c r="F24" s="78" t="s">
        <v>224</v>
      </c>
      <c r="G24" s="78" t="s">
        <v>40</v>
      </c>
      <c r="H24" s="101">
        <v>40000000</v>
      </c>
      <c r="I24" s="85">
        <f t="shared" si="0"/>
        <v>40000000</v>
      </c>
      <c r="J24" s="78" t="s">
        <v>223</v>
      </c>
      <c r="K24" s="78" t="s">
        <v>223</v>
      </c>
      <c r="L24" s="79" t="s">
        <v>277</v>
      </c>
    </row>
    <row r="25" spans="2:12" ht="90">
      <c r="B25" s="80" t="s">
        <v>157</v>
      </c>
      <c r="C25" s="100" t="s">
        <v>154</v>
      </c>
      <c r="D25" s="78" t="s">
        <v>78</v>
      </c>
      <c r="E25" s="78" t="s">
        <v>38</v>
      </c>
      <c r="F25" s="78" t="s">
        <v>225</v>
      </c>
      <c r="G25" s="78" t="s">
        <v>40</v>
      </c>
      <c r="H25" s="101">
        <v>10000000</v>
      </c>
      <c r="I25" s="85">
        <f t="shared" si="0"/>
        <v>10000000</v>
      </c>
      <c r="J25" s="78" t="s">
        <v>223</v>
      </c>
      <c r="K25" s="78" t="s">
        <v>223</v>
      </c>
      <c r="L25" s="79" t="s">
        <v>278</v>
      </c>
    </row>
    <row r="26" spans="2:12" ht="60">
      <c r="B26" s="46" t="s">
        <v>210</v>
      </c>
      <c r="C26" s="100" t="s">
        <v>206</v>
      </c>
      <c r="D26" s="78" t="s">
        <v>78</v>
      </c>
      <c r="E26" s="78" t="s">
        <v>38</v>
      </c>
      <c r="F26" s="78" t="s">
        <v>225</v>
      </c>
      <c r="G26" s="78" t="s">
        <v>40</v>
      </c>
      <c r="H26" s="101">
        <v>1000000</v>
      </c>
      <c r="I26" s="85">
        <f t="shared" si="0"/>
        <v>1000000</v>
      </c>
      <c r="J26" s="78" t="s">
        <v>223</v>
      </c>
      <c r="K26" s="78" t="s">
        <v>223</v>
      </c>
      <c r="L26" s="79" t="s">
        <v>278</v>
      </c>
    </row>
    <row r="27" spans="2:28" s="106" customFormat="1" ht="165">
      <c r="B27" s="105" t="s">
        <v>262</v>
      </c>
      <c r="C27" s="100" t="s">
        <v>66</v>
      </c>
      <c r="D27" s="100" t="s">
        <v>50</v>
      </c>
      <c r="E27" s="100" t="s">
        <v>90</v>
      </c>
      <c r="F27" s="100" t="s">
        <v>225</v>
      </c>
      <c r="G27" s="100" t="s">
        <v>40</v>
      </c>
      <c r="H27" s="101">
        <v>30000000</v>
      </c>
      <c r="I27" s="101">
        <f>+H27</f>
        <v>30000000</v>
      </c>
      <c r="J27" s="100" t="s">
        <v>223</v>
      </c>
      <c r="K27" s="100" t="s">
        <v>223</v>
      </c>
      <c r="L27" s="176" t="s">
        <v>277</v>
      </c>
      <c r="N27" s="202"/>
      <c r="O27" s="202"/>
      <c r="P27" s="202"/>
      <c r="Q27" s="202"/>
      <c r="R27" s="202"/>
      <c r="S27" s="202"/>
      <c r="T27" s="188"/>
      <c r="U27" s="188"/>
      <c r="V27" s="188"/>
      <c r="W27" s="188"/>
      <c r="X27" s="188"/>
      <c r="Y27" s="188"/>
      <c r="Z27" s="203"/>
      <c r="AA27" s="203"/>
      <c r="AB27" s="203"/>
    </row>
    <row r="28" spans="2:28" s="106" customFormat="1" ht="165">
      <c r="B28" s="105" t="s">
        <v>262</v>
      </c>
      <c r="C28" s="100" t="s">
        <v>66</v>
      </c>
      <c r="D28" s="100" t="s">
        <v>50</v>
      </c>
      <c r="E28" s="100" t="s">
        <v>104</v>
      </c>
      <c r="F28" s="100" t="s">
        <v>56</v>
      </c>
      <c r="G28" s="100" t="s">
        <v>40</v>
      </c>
      <c r="H28" s="101">
        <v>470000000</v>
      </c>
      <c r="I28" s="101">
        <f>+H28</f>
        <v>470000000</v>
      </c>
      <c r="J28" s="100" t="s">
        <v>223</v>
      </c>
      <c r="K28" s="100" t="s">
        <v>223</v>
      </c>
      <c r="L28" s="176" t="s">
        <v>277</v>
      </c>
      <c r="N28" s="202"/>
      <c r="O28" s="202"/>
      <c r="P28" s="202"/>
      <c r="Q28" s="202"/>
      <c r="R28" s="202"/>
      <c r="S28" s="202"/>
      <c r="T28" s="188"/>
      <c r="U28" s="188"/>
      <c r="V28" s="188"/>
      <c r="W28" s="188"/>
      <c r="X28" s="188"/>
      <c r="Y28" s="188"/>
      <c r="Z28" s="203"/>
      <c r="AA28" s="203"/>
      <c r="AB28" s="203"/>
    </row>
    <row r="29" spans="2:12" ht="60">
      <c r="B29" s="105" t="s">
        <v>68</v>
      </c>
      <c r="C29" s="100" t="s">
        <v>69</v>
      </c>
      <c r="D29" s="100" t="s">
        <v>78</v>
      </c>
      <c r="E29" s="100" t="s">
        <v>87</v>
      </c>
      <c r="F29" s="100" t="s">
        <v>225</v>
      </c>
      <c r="G29" s="100" t="s">
        <v>40</v>
      </c>
      <c r="H29" s="101">
        <v>31000000</v>
      </c>
      <c r="I29" s="85">
        <f aca="true" t="shared" si="1" ref="I29:I78">+H29</f>
        <v>31000000</v>
      </c>
      <c r="J29" s="100" t="s">
        <v>223</v>
      </c>
      <c r="K29" s="100" t="s">
        <v>223</v>
      </c>
      <c r="L29" s="79" t="s">
        <v>277</v>
      </c>
    </row>
    <row r="30" spans="2:14" ht="390">
      <c r="B30" s="80" t="s">
        <v>217</v>
      </c>
      <c r="C30" s="100" t="s">
        <v>232</v>
      </c>
      <c r="D30" s="78" t="s">
        <v>214</v>
      </c>
      <c r="E30" s="78" t="s">
        <v>46</v>
      </c>
      <c r="F30" s="100" t="s">
        <v>225</v>
      </c>
      <c r="G30" s="78" t="s">
        <v>40</v>
      </c>
      <c r="H30" s="101">
        <v>45000000</v>
      </c>
      <c r="I30" s="85">
        <f t="shared" si="1"/>
        <v>45000000</v>
      </c>
      <c r="J30" s="78" t="s">
        <v>223</v>
      </c>
      <c r="K30" s="78" t="s">
        <v>223</v>
      </c>
      <c r="L30" s="79" t="s">
        <v>277</v>
      </c>
      <c r="N30" s="204"/>
    </row>
    <row r="31" spans="1:28" s="20" customFormat="1" ht="60">
      <c r="A31" s="1"/>
      <c r="B31" s="80">
        <v>14110000</v>
      </c>
      <c r="C31" s="100" t="s">
        <v>213</v>
      </c>
      <c r="D31" s="78" t="s">
        <v>37</v>
      </c>
      <c r="E31" s="78" t="s">
        <v>38</v>
      </c>
      <c r="F31" s="78" t="s">
        <v>225</v>
      </c>
      <c r="G31" s="78" t="s">
        <v>40</v>
      </c>
      <c r="H31" s="101">
        <v>8000000</v>
      </c>
      <c r="I31" s="85">
        <f t="shared" si="1"/>
        <v>8000000</v>
      </c>
      <c r="J31" s="78" t="s">
        <v>223</v>
      </c>
      <c r="K31" s="78" t="s">
        <v>223</v>
      </c>
      <c r="L31" s="79" t="s">
        <v>277</v>
      </c>
      <c r="M31" s="1"/>
      <c r="N31" s="199"/>
      <c r="O31" s="199"/>
      <c r="P31" s="199"/>
      <c r="Q31" s="199"/>
      <c r="R31" s="199"/>
      <c r="S31" s="199"/>
      <c r="T31" s="178"/>
      <c r="U31" s="178"/>
      <c r="V31" s="178"/>
      <c r="W31" s="178"/>
      <c r="X31" s="178"/>
      <c r="Y31" s="178"/>
      <c r="Z31" s="179"/>
      <c r="AA31" s="179"/>
      <c r="AB31" s="179"/>
    </row>
    <row r="32" spans="1:28" s="20" customFormat="1" ht="45">
      <c r="A32" s="1"/>
      <c r="B32" s="80" t="s">
        <v>263</v>
      </c>
      <c r="C32" s="100" t="s">
        <v>71</v>
      </c>
      <c r="D32" s="78" t="s">
        <v>37</v>
      </c>
      <c r="E32" s="78" t="s">
        <v>104</v>
      </c>
      <c r="F32" s="78" t="s">
        <v>225</v>
      </c>
      <c r="G32" s="78" t="s">
        <v>40</v>
      </c>
      <c r="H32" s="101">
        <v>20000000</v>
      </c>
      <c r="I32" s="85">
        <f t="shared" si="1"/>
        <v>20000000</v>
      </c>
      <c r="J32" s="78" t="s">
        <v>223</v>
      </c>
      <c r="K32" s="78" t="s">
        <v>223</v>
      </c>
      <c r="L32" s="79" t="s">
        <v>279</v>
      </c>
      <c r="M32" s="1"/>
      <c r="N32" s="199"/>
      <c r="O32" s="199"/>
      <c r="P32" s="199"/>
      <c r="Q32" s="199"/>
      <c r="R32" s="199"/>
      <c r="S32" s="199"/>
      <c r="T32" s="178"/>
      <c r="U32" s="178"/>
      <c r="V32" s="178"/>
      <c r="W32" s="178"/>
      <c r="X32" s="178"/>
      <c r="Y32" s="178"/>
      <c r="Z32" s="179"/>
      <c r="AA32" s="179"/>
      <c r="AB32" s="179"/>
    </row>
    <row r="33" spans="1:17" ht="60">
      <c r="A33" s="20"/>
      <c r="B33" s="80" t="s">
        <v>193</v>
      </c>
      <c r="C33" s="100" t="s">
        <v>73</v>
      </c>
      <c r="D33" s="78" t="s">
        <v>45</v>
      </c>
      <c r="E33" s="78" t="s">
        <v>55</v>
      </c>
      <c r="F33" s="78" t="s">
        <v>56</v>
      </c>
      <c r="G33" s="78" t="s">
        <v>40</v>
      </c>
      <c r="H33" s="101">
        <f>650000000-16785800-50000000-220900000-76000000</f>
        <v>286314200</v>
      </c>
      <c r="I33" s="85">
        <f t="shared" si="1"/>
        <v>286314200</v>
      </c>
      <c r="J33" s="78" t="s">
        <v>223</v>
      </c>
      <c r="K33" s="78" t="s">
        <v>223</v>
      </c>
      <c r="L33" s="79" t="s">
        <v>277</v>
      </c>
      <c r="M33" s="103"/>
      <c r="N33" s="186">
        <v>-16785800</v>
      </c>
      <c r="O33" s="186">
        <v>-50000000</v>
      </c>
      <c r="P33" s="186">
        <v>-220900000</v>
      </c>
      <c r="Q33" s="205">
        <v>-76000000</v>
      </c>
    </row>
    <row r="34" spans="1:28" s="187" customFormat="1" ht="60">
      <c r="A34" s="180"/>
      <c r="B34" s="181" t="s">
        <v>193</v>
      </c>
      <c r="C34" s="182" t="s">
        <v>264</v>
      </c>
      <c r="D34" s="183" t="s">
        <v>45</v>
      </c>
      <c r="E34" s="183" t="s">
        <v>265</v>
      </c>
      <c r="F34" s="183" t="s">
        <v>225</v>
      </c>
      <c r="G34" s="183" t="s">
        <v>40</v>
      </c>
      <c r="H34" s="101">
        <v>16785800</v>
      </c>
      <c r="I34" s="85">
        <f>+H34</f>
        <v>16785800</v>
      </c>
      <c r="J34" s="183" t="s">
        <v>223</v>
      </c>
      <c r="K34" s="183" t="s">
        <v>223</v>
      </c>
      <c r="L34" s="79" t="s">
        <v>277</v>
      </c>
      <c r="M34" s="185"/>
      <c r="N34" s="186">
        <v>16785800</v>
      </c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43"/>
      <c r="AA34" s="143"/>
      <c r="AB34" s="143"/>
    </row>
    <row r="35" spans="2:12" ht="60">
      <c r="B35" s="80">
        <v>56112100</v>
      </c>
      <c r="C35" s="100" t="s">
        <v>215</v>
      </c>
      <c r="D35" s="78" t="s">
        <v>37</v>
      </c>
      <c r="E35" s="78" t="s">
        <v>90</v>
      </c>
      <c r="F35" s="78" t="s">
        <v>225</v>
      </c>
      <c r="G35" s="78" t="s">
        <v>40</v>
      </c>
      <c r="H35" s="101">
        <v>11000000</v>
      </c>
      <c r="I35" s="85">
        <f t="shared" si="1"/>
        <v>11000000</v>
      </c>
      <c r="J35" s="78" t="s">
        <v>223</v>
      </c>
      <c r="K35" s="78" t="s">
        <v>223</v>
      </c>
      <c r="L35" s="79" t="s">
        <v>277</v>
      </c>
    </row>
    <row r="36" spans="2:16" ht="60">
      <c r="B36" s="80">
        <v>73161517</v>
      </c>
      <c r="C36" s="100" t="s">
        <v>216</v>
      </c>
      <c r="D36" s="78" t="s">
        <v>45</v>
      </c>
      <c r="E36" s="78" t="s">
        <v>46</v>
      </c>
      <c r="F36" s="78" t="s">
        <v>256</v>
      </c>
      <c r="G36" s="78" t="s">
        <v>40</v>
      </c>
      <c r="H36" s="101">
        <f>63000000-10000000</f>
        <v>53000000</v>
      </c>
      <c r="I36" s="85">
        <f t="shared" si="1"/>
        <v>53000000</v>
      </c>
      <c r="J36" s="78" t="s">
        <v>223</v>
      </c>
      <c r="K36" s="78" t="s">
        <v>223</v>
      </c>
      <c r="L36" s="79" t="s">
        <v>276</v>
      </c>
      <c r="P36" s="200">
        <v>-10000000</v>
      </c>
    </row>
    <row r="37" spans="2:12" ht="60">
      <c r="B37" s="80" t="s">
        <v>192</v>
      </c>
      <c r="C37" s="100" t="s">
        <v>74</v>
      </c>
      <c r="D37" s="78" t="s">
        <v>45</v>
      </c>
      <c r="E37" s="78" t="s">
        <v>55</v>
      </c>
      <c r="F37" s="78" t="s">
        <v>256</v>
      </c>
      <c r="G37" s="78" t="s">
        <v>40</v>
      </c>
      <c r="H37" s="101">
        <v>37000000</v>
      </c>
      <c r="I37" s="85">
        <f t="shared" si="1"/>
        <v>37000000</v>
      </c>
      <c r="J37" s="78" t="s">
        <v>223</v>
      </c>
      <c r="K37" s="78" t="s">
        <v>223</v>
      </c>
      <c r="L37" s="79" t="s">
        <v>277</v>
      </c>
    </row>
    <row r="38" spans="2:16" ht="60">
      <c r="B38" s="80" t="s">
        <v>266</v>
      </c>
      <c r="C38" s="100" t="s">
        <v>233</v>
      </c>
      <c r="D38" s="78" t="s">
        <v>45</v>
      </c>
      <c r="E38" s="78" t="s">
        <v>55</v>
      </c>
      <c r="F38" s="78" t="s">
        <v>56</v>
      </c>
      <c r="G38" s="78" t="s">
        <v>40</v>
      </c>
      <c r="H38" s="101">
        <f>900000000-100000000+10000000</f>
        <v>810000000</v>
      </c>
      <c r="I38" s="85">
        <f t="shared" si="1"/>
        <v>810000000</v>
      </c>
      <c r="J38" s="78" t="s">
        <v>223</v>
      </c>
      <c r="K38" s="78" t="s">
        <v>223</v>
      </c>
      <c r="L38" s="79" t="s">
        <v>276</v>
      </c>
      <c r="O38" s="186">
        <v>-100000000</v>
      </c>
      <c r="P38" s="186">
        <v>10000000</v>
      </c>
    </row>
    <row r="39" spans="1:13" ht="60">
      <c r="A39" s="20"/>
      <c r="B39" s="80" t="s">
        <v>267</v>
      </c>
      <c r="C39" s="100" t="s">
        <v>82</v>
      </c>
      <c r="D39" s="78" t="s">
        <v>54</v>
      </c>
      <c r="E39" s="78" t="s">
        <v>75</v>
      </c>
      <c r="F39" s="78" t="s">
        <v>52</v>
      </c>
      <c r="G39" s="78" t="s">
        <v>40</v>
      </c>
      <c r="H39" s="101">
        <v>262000000</v>
      </c>
      <c r="I39" s="85">
        <f t="shared" si="1"/>
        <v>262000000</v>
      </c>
      <c r="J39" s="78" t="s">
        <v>223</v>
      </c>
      <c r="K39" s="78" t="s">
        <v>223</v>
      </c>
      <c r="L39" s="79" t="s">
        <v>276</v>
      </c>
      <c r="M39" s="20"/>
    </row>
    <row r="40" spans="2:12" ht="60">
      <c r="B40" s="80">
        <v>78181500</v>
      </c>
      <c r="C40" s="100" t="s">
        <v>85</v>
      </c>
      <c r="D40" s="78" t="s">
        <v>78</v>
      </c>
      <c r="E40" s="78" t="s">
        <v>46</v>
      </c>
      <c r="F40" s="78" t="s">
        <v>56</v>
      </c>
      <c r="G40" s="78" t="s">
        <v>40</v>
      </c>
      <c r="H40" s="101">
        <v>400000000</v>
      </c>
      <c r="I40" s="85">
        <f t="shared" si="1"/>
        <v>400000000</v>
      </c>
      <c r="J40" s="78" t="s">
        <v>223</v>
      </c>
      <c r="K40" s="78" t="s">
        <v>223</v>
      </c>
      <c r="L40" s="79" t="s">
        <v>277</v>
      </c>
    </row>
    <row r="41" spans="2:15" ht="75.75" customHeight="1">
      <c r="B41" s="80">
        <v>76111501</v>
      </c>
      <c r="C41" s="100" t="s">
        <v>86</v>
      </c>
      <c r="D41" s="78" t="s">
        <v>45</v>
      </c>
      <c r="E41" s="78" t="s">
        <v>55</v>
      </c>
      <c r="F41" s="78" t="s">
        <v>257</v>
      </c>
      <c r="G41" s="78" t="s">
        <v>40</v>
      </c>
      <c r="H41" s="101">
        <f>887000000-70000000</f>
        <v>817000000</v>
      </c>
      <c r="I41" s="85">
        <f t="shared" si="1"/>
        <v>817000000</v>
      </c>
      <c r="J41" s="78" t="s">
        <v>144</v>
      </c>
      <c r="K41" s="78" t="s">
        <v>167</v>
      </c>
      <c r="L41" s="79" t="s">
        <v>277</v>
      </c>
      <c r="M41" s="166"/>
      <c r="N41" s="202"/>
      <c r="O41" s="202">
        <v>-70000000</v>
      </c>
    </row>
    <row r="42" spans="2:15" ht="73.5" customHeight="1">
      <c r="B42" s="80">
        <v>90101700</v>
      </c>
      <c r="C42" s="100" t="s">
        <v>88</v>
      </c>
      <c r="D42" s="78" t="s">
        <v>45</v>
      </c>
      <c r="E42" s="78" t="s">
        <v>75</v>
      </c>
      <c r="F42" s="78" t="s">
        <v>257</v>
      </c>
      <c r="G42" s="78" t="s">
        <v>40</v>
      </c>
      <c r="H42" s="101">
        <f>845000000-70000000</f>
        <v>775000000</v>
      </c>
      <c r="I42" s="85">
        <f t="shared" si="1"/>
        <v>775000000</v>
      </c>
      <c r="J42" s="78" t="s">
        <v>144</v>
      </c>
      <c r="K42" s="78" t="s">
        <v>167</v>
      </c>
      <c r="L42" s="79" t="s">
        <v>277</v>
      </c>
      <c r="M42" s="166"/>
      <c r="N42" s="202"/>
      <c r="O42" s="202">
        <v>-70000000</v>
      </c>
    </row>
    <row r="43" spans="2:12" ht="60">
      <c r="B43" s="80">
        <v>48101909</v>
      </c>
      <c r="C43" s="100" t="s">
        <v>219</v>
      </c>
      <c r="D43" s="78" t="s">
        <v>78</v>
      </c>
      <c r="E43" s="78" t="s">
        <v>87</v>
      </c>
      <c r="F43" s="78" t="s">
        <v>225</v>
      </c>
      <c r="G43" s="78" t="s">
        <v>40</v>
      </c>
      <c r="H43" s="101">
        <v>12000000</v>
      </c>
      <c r="I43" s="85">
        <f t="shared" si="1"/>
        <v>12000000</v>
      </c>
      <c r="J43" s="78" t="s">
        <v>223</v>
      </c>
      <c r="K43" s="78" t="s">
        <v>223</v>
      </c>
      <c r="L43" s="79" t="s">
        <v>277</v>
      </c>
    </row>
    <row r="44" spans="2:12" ht="60">
      <c r="B44" s="80">
        <v>22101527</v>
      </c>
      <c r="C44" s="100" t="s">
        <v>92</v>
      </c>
      <c r="D44" s="78" t="s">
        <v>78</v>
      </c>
      <c r="E44" s="78" t="s">
        <v>38</v>
      </c>
      <c r="F44" s="78" t="s">
        <v>225</v>
      </c>
      <c r="G44" s="78" t="s">
        <v>40</v>
      </c>
      <c r="H44" s="101">
        <v>12000000</v>
      </c>
      <c r="I44" s="85">
        <f t="shared" si="1"/>
        <v>12000000</v>
      </c>
      <c r="J44" s="78" t="s">
        <v>223</v>
      </c>
      <c r="K44" s="78" t="s">
        <v>223</v>
      </c>
      <c r="L44" s="79" t="s">
        <v>277</v>
      </c>
    </row>
    <row r="45" spans="2:17" ht="60">
      <c r="B45" s="80">
        <v>83111800</v>
      </c>
      <c r="C45" s="100" t="s">
        <v>268</v>
      </c>
      <c r="D45" s="78" t="s">
        <v>54</v>
      </c>
      <c r="E45" s="78" t="s">
        <v>75</v>
      </c>
      <c r="F45" s="78" t="s">
        <v>52</v>
      </c>
      <c r="G45" s="78" t="s">
        <v>40</v>
      </c>
      <c r="H45" s="101">
        <f>1000000000+1200000000+300000000-1060000000-400000000+60000000+14000000</f>
        <v>1114000000</v>
      </c>
      <c r="I45" s="85">
        <f t="shared" si="1"/>
        <v>1114000000</v>
      </c>
      <c r="J45" s="78" t="s">
        <v>223</v>
      </c>
      <c r="K45" s="78" t="s">
        <v>223</v>
      </c>
      <c r="L45" s="79" t="s">
        <v>280</v>
      </c>
      <c r="N45" s="186">
        <v>1200000000</v>
      </c>
      <c r="O45" s="186">
        <v>300000000</v>
      </c>
      <c r="P45" s="186">
        <f>-1060000000-400000000+60000000</f>
        <v>-1400000000</v>
      </c>
      <c r="Q45" s="205">
        <v>14000000</v>
      </c>
    </row>
    <row r="46" spans="2:16" ht="60">
      <c r="B46" s="80" t="s">
        <v>288</v>
      </c>
      <c r="C46" s="100" t="s">
        <v>289</v>
      </c>
      <c r="D46" s="78" t="s">
        <v>281</v>
      </c>
      <c r="E46" s="78" t="s">
        <v>282</v>
      </c>
      <c r="F46" s="78" t="s">
        <v>56</v>
      </c>
      <c r="G46" s="78" t="s">
        <v>40</v>
      </c>
      <c r="H46" s="101">
        <v>1060000000</v>
      </c>
      <c r="I46" s="85">
        <f>+H46</f>
        <v>1060000000</v>
      </c>
      <c r="J46" s="78" t="s">
        <v>223</v>
      </c>
      <c r="K46" s="78" t="s">
        <v>223</v>
      </c>
      <c r="L46" s="79" t="s">
        <v>280</v>
      </c>
      <c r="P46" s="186">
        <v>1060000000</v>
      </c>
    </row>
    <row r="47" spans="2:16" ht="63" customHeight="1">
      <c r="B47" s="80">
        <v>80101504</v>
      </c>
      <c r="C47" s="100" t="s">
        <v>283</v>
      </c>
      <c r="D47" s="78" t="s">
        <v>281</v>
      </c>
      <c r="E47" s="78" t="s">
        <v>46</v>
      </c>
      <c r="F47" s="78" t="s">
        <v>260</v>
      </c>
      <c r="G47" s="78" t="s">
        <v>40</v>
      </c>
      <c r="H47" s="101">
        <v>400000000</v>
      </c>
      <c r="I47" s="85">
        <f>+H47</f>
        <v>400000000</v>
      </c>
      <c r="J47" s="78" t="s">
        <v>223</v>
      </c>
      <c r="K47" s="78" t="s">
        <v>223</v>
      </c>
      <c r="L47" s="79" t="s">
        <v>280</v>
      </c>
      <c r="P47" s="186">
        <v>400000000</v>
      </c>
    </row>
    <row r="48" spans="2:12" ht="60">
      <c r="B48" s="80">
        <v>82121800</v>
      </c>
      <c r="C48" s="100" t="s">
        <v>96</v>
      </c>
      <c r="D48" s="78" t="s">
        <v>54</v>
      </c>
      <c r="E48" s="78" t="s">
        <v>75</v>
      </c>
      <c r="F48" s="78" t="s">
        <v>225</v>
      </c>
      <c r="G48" s="78" t="s">
        <v>40</v>
      </c>
      <c r="H48" s="101">
        <v>1000000</v>
      </c>
      <c r="I48" s="85">
        <f t="shared" si="1"/>
        <v>1000000</v>
      </c>
      <c r="J48" s="78" t="s">
        <v>223</v>
      </c>
      <c r="K48" s="78" t="s">
        <v>223</v>
      </c>
      <c r="L48" s="79" t="s">
        <v>284</v>
      </c>
    </row>
    <row r="49" spans="2:12" ht="60">
      <c r="B49" s="80">
        <v>82121800</v>
      </c>
      <c r="C49" s="100" t="s">
        <v>97</v>
      </c>
      <c r="D49" s="78" t="s">
        <v>54</v>
      </c>
      <c r="E49" s="78" t="s">
        <v>75</v>
      </c>
      <c r="F49" s="78" t="s">
        <v>52</v>
      </c>
      <c r="G49" s="78" t="s">
        <v>40</v>
      </c>
      <c r="H49" s="101">
        <v>200000000</v>
      </c>
      <c r="I49" s="85">
        <f t="shared" si="1"/>
        <v>200000000</v>
      </c>
      <c r="J49" s="78" t="s">
        <v>223</v>
      </c>
      <c r="K49" s="78" t="s">
        <v>223</v>
      </c>
      <c r="L49" s="79" t="s">
        <v>285</v>
      </c>
    </row>
    <row r="50" spans="2:12" ht="60">
      <c r="B50" s="80" t="s">
        <v>98</v>
      </c>
      <c r="C50" s="100" t="s">
        <v>99</v>
      </c>
      <c r="D50" s="78" t="s">
        <v>45</v>
      </c>
      <c r="E50" s="78" t="s">
        <v>55</v>
      </c>
      <c r="F50" s="78" t="s">
        <v>225</v>
      </c>
      <c r="G50" s="78" t="s">
        <v>40</v>
      </c>
      <c r="H50" s="101">
        <v>3000000</v>
      </c>
      <c r="I50" s="85">
        <f t="shared" si="1"/>
        <v>3000000</v>
      </c>
      <c r="J50" s="78" t="s">
        <v>223</v>
      </c>
      <c r="K50" s="78" t="s">
        <v>223</v>
      </c>
      <c r="L50" s="79" t="s">
        <v>284</v>
      </c>
    </row>
    <row r="51" spans="2:12" ht="60">
      <c r="B51" s="80">
        <v>82121800</v>
      </c>
      <c r="C51" s="100" t="s">
        <v>100</v>
      </c>
      <c r="D51" s="78" t="s">
        <v>45</v>
      </c>
      <c r="E51" s="78" t="s">
        <v>55</v>
      </c>
      <c r="F51" s="78" t="s">
        <v>225</v>
      </c>
      <c r="G51" s="78" t="s">
        <v>40</v>
      </c>
      <c r="H51" s="101">
        <v>1000000</v>
      </c>
      <c r="I51" s="85">
        <f t="shared" si="1"/>
        <v>1000000</v>
      </c>
      <c r="J51" s="78" t="s">
        <v>223</v>
      </c>
      <c r="K51" s="78" t="s">
        <v>223</v>
      </c>
      <c r="L51" s="79" t="s">
        <v>284</v>
      </c>
    </row>
    <row r="52" spans="2:12" ht="60">
      <c r="B52" s="80" t="s">
        <v>105</v>
      </c>
      <c r="C52" s="100" t="s">
        <v>106</v>
      </c>
      <c r="D52" s="78" t="s">
        <v>54</v>
      </c>
      <c r="E52" s="78" t="s">
        <v>75</v>
      </c>
      <c r="F52" s="78" t="s">
        <v>258</v>
      </c>
      <c r="G52" s="78" t="s">
        <v>40</v>
      </c>
      <c r="H52" s="101">
        <v>150000000</v>
      </c>
      <c r="I52" s="85">
        <f t="shared" si="1"/>
        <v>150000000</v>
      </c>
      <c r="J52" s="78" t="s">
        <v>223</v>
      </c>
      <c r="K52" s="78" t="s">
        <v>223</v>
      </c>
      <c r="L52" s="79" t="s">
        <v>277</v>
      </c>
    </row>
    <row r="53" spans="1:28" s="20" customFormat="1" ht="60">
      <c r="A53" s="1"/>
      <c r="B53" s="80" t="s">
        <v>107</v>
      </c>
      <c r="C53" s="100" t="s">
        <v>108</v>
      </c>
      <c r="D53" s="78" t="s">
        <v>54</v>
      </c>
      <c r="E53" s="78" t="s">
        <v>75</v>
      </c>
      <c r="F53" s="78" t="s">
        <v>258</v>
      </c>
      <c r="G53" s="78" t="s">
        <v>40</v>
      </c>
      <c r="H53" s="101">
        <v>462000000</v>
      </c>
      <c r="I53" s="85">
        <f t="shared" si="1"/>
        <v>462000000</v>
      </c>
      <c r="J53" s="78" t="s">
        <v>223</v>
      </c>
      <c r="K53" s="78" t="s">
        <v>223</v>
      </c>
      <c r="L53" s="79" t="s">
        <v>277</v>
      </c>
      <c r="M53" s="1"/>
      <c r="N53" s="199"/>
      <c r="O53" s="199"/>
      <c r="P53" s="199"/>
      <c r="Q53" s="199"/>
      <c r="R53" s="199"/>
      <c r="S53" s="199"/>
      <c r="T53" s="178"/>
      <c r="U53" s="178"/>
      <c r="V53" s="178"/>
      <c r="W53" s="178"/>
      <c r="X53" s="178"/>
      <c r="Y53" s="178"/>
      <c r="Z53" s="179"/>
      <c r="AA53" s="179"/>
      <c r="AB53" s="179"/>
    </row>
    <row r="54" spans="2:12" ht="135">
      <c r="B54" s="80">
        <v>83111603</v>
      </c>
      <c r="C54" s="100" t="s">
        <v>109</v>
      </c>
      <c r="D54" s="78" t="s">
        <v>54</v>
      </c>
      <c r="E54" s="78" t="s">
        <v>75</v>
      </c>
      <c r="F54" s="78" t="s">
        <v>258</v>
      </c>
      <c r="G54" s="78" t="s">
        <v>40</v>
      </c>
      <c r="H54" s="101">
        <v>435000000</v>
      </c>
      <c r="I54" s="85">
        <f t="shared" si="1"/>
        <v>435000000</v>
      </c>
      <c r="J54" s="78" t="s">
        <v>223</v>
      </c>
      <c r="K54" s="78" t="s">
        <v>223</v>
      </c>
      <c r="L54" s="79" t="s">
        <v>286</v>
      </c>
    </row>
    <row r="55" spans="1:14" ht="78" customHeight="1">
      <c r="A55" s="20"/>
      <c r="B55" s="80" t="s">
        <v>269</v>
      </c>
      <c r="C55" s="78" t="s">
        <v>111</v>
      </c>
      <c r="D55" s="78" t="s">
        <v>54</v>
      </c>
      <c r="E55" s="78" t="s">
        <v>75</v>
      </c>
      <c r="F55" s="78" t="s">
        <v>258</v>
      </c>
      <c r="G55" s="78" t="s">
        <v>40</v>
      </c>
      <c r="H55" s="101">
        <f>7173705824-2400000000</f>
        <v>4773705824</v>
      </c>
      <c r="I55" s="85">
        <f t="shared" si="1"/>
        <v>4773705824</v>
      </c>
      <c r="J55" s="78" t="s">
        <v>223</v>
      </c>
      <c r="K55" s="78" t="s">
        <v>223</v>
      </c>
      <c r="L55" s="79" t="s">
        <v>276</v>
      </c>
      <c r="M55" s="20"/>
      <c r="N55" s="186">
        <v>-2400000000</v>
      </c>
    </row>
    <row r="56" spans="2:17" ht="75">
      <c r="B56" s="80" t="s">
        <v>102</v>
      </c>
      <c r="C56" s="100" t="s">
        <v>103</v>
      </c>
      <c r="D56" s="78" t="s">
        <v>37</v>
      </c>
      <c r="E56" s="78" t="s">
        <v>104</v>
      </c>
      <c r="F56" s="78" t="s">
        <v>56</v>
      </c>
      <c r="G56" s="78" t="s">
        <v>40</v>
      </c>
      <c r="H56" s="101">
        <f>2000000000-200000000</f>
        <v>1800000000</v>
      </c>
      <c r="I56" s="85">
        <f t="shared" si="1"/>
        <v>1800000000</v>
      </c>
      <c r="J56" s="78" t="s">
        <v>144</v>
      </c>
      <c r="K56" s="78" t="s">
        <v>167</v>
      </c>
      <c r="L56" s="79" t="s">
        <v>277</v>
      </c>
      <c r="Q56" s="206">
        <v>-200000000</v>
      </c>
    </row>
    <row r="57" spans="2:16" ht="60">
      <c r="B57" s="80">
        <v>80131500</v>
      </c>
      <c r="C57" s="100" t="s">
        <v>49</v>
      </c>
      <c r="D57" s="78" t="s">
        <v>78</v>
      </c>
      <c r="E57" s="78" t="s">
        <v>87</v>
      </c>
      <c r="F57" s="78" t="s">
        <v>52</v>
      </c>
      <c r="G57" s="78" t="s">
        <v>40</v>
      </c>
      <c r="H57" s="101">
        <f>620000000+116000000</f>
        <v>736000000</v>
      </c>
      <c r="I57" s="85">
        <f t="shared" si="1"/>
        <v>736000000</v>
      </c>
      <c r="J57" s="78" t="s">
        <v>144</v>
      </c>
      <c r="K57" s="78" t="s">
        <v>167</v>
      </c>
      <c r="L57" s="79" t="s">
        <v>277</v>
      </c>
      <c r="M57" s="138"/>
      <c r="P57" s="186">
        <v>116000000</v>
      </c>
    </row>
    <row r="58" spans="2:17" ht="60">
      <c r="B58" s="80">
        <v>90121502</v>
      </c>
      <c r="C58" s="100" t="s">
        <v>53</v>
      </c>
      <c r="D58" s="78" t="s">
        <v>78</v>
      </c>
      <c r="E58" s="78" t="s">
        <v>87</v>
      </c>
      <c r="F58" s="78" t="s">
        <v>56</v>
      </c>
      <c r="G58" s="78" t="s">
        <v>40</v>
      </c>
      <c r="H58" s="101">
        <f>3113763168+1200000000+200000000</f>
        <v>4513763168</v>
      </c>
      <c r="I58" s="85">
        <f t="shared" si="1"/>
        <v>4513763168</v>
      </c>
      <c r="J58" s="78" t="s">
        <v>144</v>
      </c>
      <c r="K58" s="78" t="s">
        <v>167</v>
      </c>
      <c r="L58" s="79" t="s">
        <v>277</v>
      </c>
      <c r="M58" s="138"/>
      <c r="Q58" s="205">
        <v>200000000</v>
      </c>
    </row>
    <row r="59" spans="2:14" ht="60">
      <c r="B59" s="80">
        <v>90121502</v>
      </c>
      <c r="C59" s="100" t="s">
        <v>57</v>
      </c>
      <c r="D59" s="78" t="s">
        <v>54</v>
      </c>
      <c r="E59" s="78" t="s">
        <v>75</v>
      </c>
      <c r="F59" s="78" t="s">
        <v>259</v>
      </c>
      <c r="G59" s="78" t="s">
        <v>40</v>
      </c>
      <c r="H59" s="207">
        <f>11000000</f>
        <v>11000000</v>
      </c>
      <c r="I59" s="85">
        <f t="shared" si="1"/>
        <v>11000000</v>
      </c>
      <c r="J59" s="78" t="s">
        <v>223</v>
      </c>
      <c r="K59" s="78" t="s">
        <v>223</v>
      </c>
      <c r="L59" s="79" t="s">
        <v>277</v>
      </c>
      <c r="N59" s="186">
        <v>1200000000</v>
      </c>
    </row>
    <row r="60" spans="2:12" ht="60">
      <c r="B60" s="80">
        <v>90121502</v>
      </c>
      <c r="C60" s="100" t="s">
        <v>58</v>
      </c>
      <c r="D60" s="78" t="s">
        <v>45</v>
      </c>
      <c r="E60" s="78" t="s">
        <v>75</v>
      </c>
      <c r="F60" s="78" t="s">
        <v>259</v>
      </c>
      <c r="G60" s="78" t="s">
        <v>40</v>
      </c>
      <c r="H60" s="207">
        <v>1000000</v>
      </c>
      <c r="I60" s="85">
        <f t="shared" si="1"/>
        <v>1000000</v>
      </c>
      <c r="J60" s="78" t="s">
        <v>223</v>
      </c>
      <c r="K60" s="78" t="s">
        <v>223</v>
      </c>
      <c r="L60" s="79" t="s">
        <v>277</v>
      </c>
    </row>
    <row r="61" spans="2:12" ht="75">
      <c r="B61" s="80" t="s">
        <v>60</v>
      </c>
      <c r="C61" s="100" t="s">
        <v>208</v>
      </c>
      <c r="D61" s="78" t="s">
        <v>54</v>
      </c>
      <c r="E61" s="78" t="s">
        <v>75</v>
      </c>
      <c r="F61" s="78" t="s">
        <v>259</v>
      </c>
      <c r="G61" s="78" t="s">
        <v>40</v>
      </c>
      <c r="H61" s="101">
        <v>150000000</v>
      </c>
      <c r="I61" s="85">
        <f t="shared" si="1"/>
        <v>150000000</v>
      </c>
      <c r="J61" s="78" t="s">
        <v>223</v>
      </c>
      <c r="K61" s="78" t="s">
        <v>223</v>
      </c>
      <c r="L61" s="79" t="s">
        <v>278</v>
      </c>
    </row>
    <row r="62" spans="1:17" ht="75">
      <c r="A62" s="14"/>
      <c r="B62" s="80" t="s">
        <v>60</v>
      </c>
      <c r="C62" s="100" t="s">
        <v>205</v>
      </c>
      <c r="D62" s="78" t="s">
        <v>54</v>
      </c>
      <c r="E62" s="78" t="s">
        <v>75</v>
      </c>
      <c r="F62" s="78" t="s">
        <v>52</v>
      </c>
      <c r="G62" s="78" t="s">
        <v>40</v>
      </c>
      <c r="H62" s="101">
        <f>60000000+140000000+259000000+32000000</f>
        <v>491000000</v>
      </c>
      <c r="I62" s="85">
        <f t="shared" si="1"/>
        <v>491000000</v>
      </c>
      <c r="J62" s="78" t="s">
        <v>223</v>
      </c>
      <c r="K62" s="78" t="s">
        <v>223</v>
      </c>
      <c r="L62" s="79" t="s">
        <v>278</v>
      </c>
      <c r="O62" s="186">
        <v>140000000</v>
      </c>
      <c r="P62" s="186">
        <v>259000000</v>
      </c>
      <c r="Q62" s="205">
        <v>32000000</v>
      </c>
    </row>
    <row r="63" spans="2:17" ht="60">
      <c r="B63" s="80" t="s">
        <v>212</v>
      </c>
      <c r="C63" s="100" t="s">
        <v>209</v>
      </c>
      <c r="D63" s="78" t="s">
        <v>54</v>
      </c>
      <c r="E63" s="78" t="s">
        <v>75</v>
      </c>
      <c r="F63" s="78" t="s">
        <v>52</v>
      </c>
      <c r="G63" s="78" t="s">
        <v>40</v>
      </c>
      <c r="H63" s="101">
        <f>20000000+50000000+30000000</f>
        <v>100000000</v>
      </c>
      <c r="I63" s="85">
        <f t="shared" si="1"/>
        <v>100000000</v>
      </c>
      <c r="J63" s="78" t="s">
        <v>223</v>
      </c>
      <c r="K63" s="78" t="s">
        <v>223</v>
      </c>
      <c r="L63" s="79" t="s">
        <v>278</v>
      </c>
      <c r="O63" s="186">
        <v>50000000</v>
      </c>
      <c r="Q63" s="205">
        <v>30000000</v>
      </c>
    </row>
    <row r="64" spans="2:12" ht="60">
      <c r="B64" s="80" t="s">
        <v>270</v>
      </c>
      <c r="C64" s="100" t="s">
        <v>114</v>
      </c>
      <c r="D64" s="78" t="s">
        <v>45</v>
      </c>
      <c r="E64" s="78" t="s">
        <v>238</v>
      </c>
      <c r="F64" s="78" t="s">
        <v>225</v>
      </c>
      <c r="G64" s="78" t="s">
        <v>40</v>
      </c>
      <c r="H64" s="101">
        <v>50000000</v>
      </c>
      <c r="I64" s="85">
        <f t="shared" si="1"/>
        <v>50000000</v>
      </c>
      <c r="J64" s="78" t="s">
        <v>223</v>
      </c>
      <c r="K64" s="78" t="s">
        <v>223</v>
      </c>
      <c r="L64" s="79" t="s">
        <v>287</v>
      </c>
    </row>
    <row r="65" spans="2:12" ht="75">
      <c r="B65" s="80" t="s">
        <v>237</v>
      </c>
      <c r="C65" s="100" t="s">
        <v>235</v>
      </c>
      <c r="D65" s="78" t="s">
        <v>45</v>
      </c>
      <c r="E65" s="78" t="s">
        <v>238</v>
      </c>
      <c r="F65" s="78" t="s">
        <v>260</v>
      </c>
      <c r="G65" s="78" t="s">
        <v>40</v>
      </c>
      <c r="H65" s="101">
        <v>150000000</v>
      </c>
      <c r="I65" s="85">
        <f t="shared" si="1"/>
        <v>150000000</v>
      </c>
      <c r="J65" s="78" t="s">
        <v>223</v>
      </c>
      <c r="K65" s="78" t="s">
        <v>223</v>
      </c>
      <c r="L65" s="176" t="s">
        <v>275</v>
      </c>
    </row>
    <row r="66" spans="2:12" ht="60">
      <c r="B66" s="80" t="s">
        <v>239</v>
      </c>
      <c r="C66" s="100" t="s">
        <v>236</v>
      </c>
      <c r="D66" s="78" t="s">
        <v>45</v>
      </c>
      <c r="E66" s="78" t="s">
        <v>238</v>
      </c>
      <c r="F66" s="78" t="s">
        <v>256</v>
      </c>
      <c r="G66" s="78" t="s">
        <v>40</v>
      </c>
      <c r="H66" s="101">
        <v>330000000</v>
      </c>
      <c r="I66" s="85">
        <f t="shared" si="1"/>
        <v>330000000</v>
      </c>
      <c r="J66" s="78" t="s">
        <v>144</v>
      </c>
      <c r="K66" s="78" t="s">
        <v>167</v>
      </c>
      <c r="L66" s="79" t="s">
        <v>276</v>
      </c>
    </row>
    <row r="67" spans="2:12" ht="15" hidden="1">
      <c r="B67" s="189" t="s">
        <v>229</v>
      </c>
      <c r="C67" s="190"/>
      <c r="D67" s="190"/>
      <c r="E67" s="190"/>
      <c r="F67" s="190"/>
      <c r="G67" s="190"/>
      <c r="H67" s="208">
        <f>SUM(H19:H66)</f>
        <v>21294568992</v>
      </c>
      <c r="I67" s="131">
        <f>SUM(I19:I66)</f>
        <v>21294568992</v>
      </c>
      <c r="J67" s="78"/>
      <c r="K67" s="78"/>
      <c r="L67" s="79"/>
    </row>
    <row r="68" spans="2:12" ht="98.25" customHeight="1">
      <c r="B68" s="80" t="s">
        <v>271</v>
      </c>
      <c r="C68" s="100" t="s">
        <v>117</v>
      </c>
      <c r="D68" s="78" t="s">
        <v>54</v>
      </c>
      <c r="E68" s="78" t="s">
        <v>75</v>
      </c>
      <c r="F68" s="78" t="s">
        <v>52</v>
      </c>
      <c r="G68" s="78" t="s">
        <v>40</v>
      </c>
      <c r="H68" s="101">
        <v>6924686445</v>
      </c>
      <c r="I68" s="85">
        <f t="shared" si="1"/>
        <v>6924686445</v>
      </c>
      <c r="J68" s="78" t="s">
        <v>223</v>
      </c>
      <c r="K68" s="78" t="s">
        <v>223</v>
      </c>
      <c r="L68" s="79" t="s">
        <v>287</v>
      </c>
    </row>
    <row r="69" spans="2:12" ht="98.25" customHeight="1">
      <c r="B69" s="80" t="s">
        <v>272</v>
      </c>
      <c r="C69" s="100" t="s">
        <v>119</v>
      </c>
      <c r="D69" s="78" t="s">
        <v>54</v>
      </c>
      <c r="E69" s="78" t="s">
        <v>75</v>
      </c>
      <c r="F69" s="78" t="s">
        <v>52</v>
      </c>
      <c r="G69" s="78" t="s">
        <v>40</v>
      </c>
      <c r="H69" s="101">
        <v>1377065496</v>
      </c>
      <c r="I69" s="85">
        <f t="shared" si="1"/>
        <v>1377065496</v>
      </c>
      <c r="J69" s="78" t="s">
        <v>223</v>
      </c>
      <c r="K69" s="78" t="s">
        <v>223</v>
      </c>
      <c r="L69" s="79" t="s">
        <v>287</v>
      </c>
    </row>
    <row r="70" spans="2:16" ht="98.25" customHeight="1" thickBot="1">
      <c r="B70" s="191" t="s">
        <v>148</v>
      </c>
      <c r="C70" s="192" t="s">
        <v>145</v>
      </c>
      <c r="D70" s="193" t="s">
        <v>78</v>
      </c>
      <c r="E70" s="193" t="s">
        <v>87</v>
      </c>
      <c r="F70" s="193" t="s">
        <v>52</v>
      </c>
      <c r="G70" s="193" t="s">
        <v>40</v>
      </c>
      <c r="H70" s="209">
        <v>31000000000</v>
      </c>
      <c r="I70" s="194">
        <f t="shared" si="1"/>
        <v>31000000000</v>
      </c>
      <c r="J70" s="193" t="s">
        <v>144</v>
      </c>
      <c r="K70" s="193" t="s">
        <v>167</v>
      </c>
      <c r="L70" s="195" t="s">
        <v>277</v>
      </c>
      <c r="P70" s="201"/>
    </row>
    <row r="71" spans="2:12" ht="17.25" customHeight="1" hidden="1">
      <c r="B71" s="170" t="s">
        <v>230</v>
      </c>
      <c r="C71" s="170"/>
      <c r="D71" s="170"/>
      <c r="E71" s="170"/>
      <c r="F71" s="170"/>
      <c r="G71" s="170"/>
      <c r="H71" s="145">
        <f>SUM(H68:H70)</f>
        <v>39301751941</v>
      </c>
      <c r="I71" s="145">
        <f>SUM(I68:I70)</f>
        <v>39301751941</v>
      </c>
      <c r="J71" s="146"/>
      <c r="K71" s="146"/>
      <c r="L71" s="146"/>
    </row>
    <row r="72" spans="2:12" ht="17.25" customHeight="1" hidden="1">
      <c r="B72" s="170" t="s">
        <v>231</v>
      </c>
      <c r="C72" s="170"/>
      <c r="D72" s="170"/>
      <c r="E72" s="170"/>
      <c r="F72" s="170"/>
      <c r="G72" s="170"/>
      <c r="H72" s="132">
        <f>+H67+H71</f>
        <v>60596320933</v>
      </c>
      <c r="I72" s="132">
        <f>+I67+I71</f>
        <v>60596320933</v>
      </c>
      <c r="J72" s="146"/>
      <c r="K72" s="146"/>
      <c r="L72" s="146"/>
    </row>
    <row r="73" spans="2:12" ht="17.25" customHeight="1" hidden="1">
      <c r="B73" s="147"/>
      <c r="C73" s="147" t="s">
        <v>273</v>
      </c>
      <c r="D73" s="147"/>
      <c r="E73" s="147"/>
      <c r="F73" s="147"/>
      <c r="G73" s="147"/>
      <c r="H73" s="132">
        <v>21360068992</v>
      </c>
      <c r="I73" s="132"/>
      <c r="J73" s="146"/>
      <c r="K73" s="146"/>
      <c r="L73" s="146"/>
    </row>
    <row r="74" spans="2:28" s="20" customFormat="1" ht="17.25" customHeight="1" hidden="1">
      <c r="B74" s="147"/>
      <c r="C74" s="147"/>
      <c r="D74" s="147"/>
      <c r="E74" s="147"/>
      <c r="F74" s="147"/>
      <c r="G74" s="147"/>
      <c r="H74" s="132">
        <f>+H73-H67</f>
        <v>65500000</v>
      </c>
      <c r="I74" s="132"/>
      <c r="J74" s="146"/>
      <c r="K74" s="146"/>
      <c r="L74" s="146"/>
      <c r="N74" s="199"/>
      <c r="O74" s="199"/>
      <c r="P74" s="199"/>
      <c r="Q74" s="199"/>
      <c r="R74" s="199"/>
      <c r="S74" s="199"/>
      <c r="T74" s="178"/>
      <c r="U74" s="178"/>
      <c r="V74" s="178"/>
      <c r="W74" s="178"/>
      <c r="X74" s="178"/>
      <c r="Y74" s="178"/>
      <c r="Z74" s="179"/>
      <c r="AA74" s="179"/>
      <c r="AB74" s="179"/>
    </row>
    <row r="75" spans="2:28" s="20" customFormat="1" ht="17.25" customHeight="1" hidden="1">
      <c r="B75" s="139"/>
      <c r="C75" s="139" t="s">
        <v>274</v>
      </c>
      <c r="D75" s="139"/>
      <c r="E75" s="139"/>
      <c r="F75" s="139"/>
      <c r="G75" s="139"/>
      <c r="H75" s="140">
        <f>+H68+H69</f>
        <v>8301751941</v>
      </c>
      <c r="I75" s="140"/>
      <c r="J75" s="146"/>
      <c r="K75" s="146"/>
      <c r="L75" s="146"/>
      <c r="N75" s="199">
        <f>SUM(N19:N70)</f>
        <v>0</v>
      </c>
      <c r="O75" s="199"/>
      <c r="P75" s="199"/>
      <c r="Q75" s="199"/>
      <c r="R75" s="199"/>
      <c r="S75" s="199"/>
      <c r="T75" s="178"/>
      <c r="U75" s="178"/>
      <c r="V75" s="178"/>
      <c r="W75" s="178"/>
      <c r="X75" s="178"/>
      <c r="Y75" s="178"/>
      <c r="Z75" s="179"/>
      <c r="AA75" s="179"/>
      <c r="AB75" s="179"/>
    </row>
    <row r="76" spans="2:28" s="20" customFormat="1" ht="12.75" customHeight="1" thickBot="1">
      <c r="B76" s="139"/>
      <c r="C76" s="139"/>
      <c r="D76" s="139"/>
      <c r="E76" s="139"/>
      <c r="F76" s="139"/>
      <c r="G76" s="139"/>
      <c r="H76" s="140"/>
      <c r="I76" s="140"/>
      <c r="J76" s="146"/>
      <c r="K76" s="146"/>
      <c r="L76" s="146"/>
      <c r="N76" s="201">
        <f>SUM(N19:N70)</f>
        <v>0</v>
      </c>
      <c r="O76" s="201">
        <f>SUM(O19:O70)</f>
        <v>0</v>
      </c>
      <c r="P76" s="201">
        <f>SUM(P19:P70)</f>
        <v>0</v>
      </c>
      <c r="Q76" s="201">
        <f>SUM(Q19:Q70)</f>
        <v>0</v>
      </c>
      <c r="R76" s="199"/>
      <c r="S76" s="199"/>
      <c r="T76" s="178"/>
      <c r="U76" s="178"/>
      <c r="V76" s="178"/>
      <c r="W76" s="178"/>
      <c r="X76" s="178"/>
      <c r="Y76" s="178"/>
      <c r="Z76" s="179"/>
      <c r="AA76" s="179"/>
      <c r="AB76" s="179"/>
    </row>
    <row r="77" spans="2:28" s="20" customFormat="1" ht="17.25" customHeight="1" hidden="1" thickBot="1">
      <c r="B77" s="139"/>
      <c r="C77" s="139"/>
      <c r="D77" s="139"/>
      <c r="E77" s="139"/>
      <c r="F77" s="139"/>
      <c r="G77" s="139"/>
      <c r="H77" s="140"/>
      <c r="I77" s="140"/>
      <c r="J77" s="146"/>
      <c r="K77" s="146"/>
      <c r="L77" s="146"/>
      <c r="N77" s="199"/>
      <c r="O77" s="199"/>
      <c r="P77" s="199"/>
      <c r="Q77" s="199"/>
      <c r="R77" s="199"/>
      <c r="S77" s="199"/>
      <c r="T77" s="178"/>
      <c r="U77" s="178"/>
      <c r="V77" s="178"/>
      <c r="W77" s="178"/>
      <c r="X77" s="178"/>
      <c r="Y77" s="178"/>
      <c r="Z77" s="179"/>
      <c r="AA77" s="179"/>
      <c r="AB77" s="179"/>
    </row>
    <row r="78" spans="2:9" ht="45">
      <c r="B78" s="15" t="s">
        <v>6</v>
      </c>
      <c r="C78" s="12" t="s">
        <v>22</v>
      </c>
      <c r="D78" s="12" t="s">
        <v>14</v>
      </c>
      <c r="G78" s="1" t="s">
        <v>122</v>
      </c>
      <c r="H78" s="67" t="s">
        <v>122</v>
      </c>
      <c r="I78" s="102" t="str">
        <f t="shared" si="1"/>
        <v> </v>
      </c>
    </row>
    <row r="79" spans="2:8" ht="15">
      <c r="B79" s="3"/>
      <c r="C79" s="115"/>
      <c r="D79" s="4"/>
      <c r="H79" s="141"/>
    </row>
    <row r="80" spans="2:8" ht="15">
      <c r="B80" s="3"/>
      <c r="C80" s="136"/>
      <c r="D80" s="4"/>
      <c r="H80" s="13"/>
    </row>
    <row r="81" spans="2:8" ht="15">
      <c r="B81" s="3"/>
      <c r="C81" s="115"/>
      <c r="D81" s="4"/>
      <c r="H81" s="13"/>
    </row>
    <row r="82" spans="2:8" ht="15">
      <c r="B82" s="3"/>
      <c r="C82" s="115"/>
      <c r="D82" s="4"/>
      <c r="H82" s="13"/>
    </row>
    <row r="83" spans="2:8" ht="15.75" thickBot="1">
      <c r="B83" s="16"/>
      <c r="C83" s="116"/>
      <c r="D83" s="5"/>
      <c r="H83" s="13"/>
    </row>
    <row r="84" ht="15">
      <c r="H84" s="13"/>
    </row>
    <row r="85" spans="1:28" s="89" customFormat="1" ht="9">
      <c r="A85" s="88"/>
      <c r="C85" s="93"/>
      <c r="D85" s="91"/>
      <c r="E85" s="91"/>
      <c r="F85" s="91"/>
      <c r="G85" s="90"/>
      <c r="H85" s="90"/>
      <c r="I85" s="91"/>
      <c r="J85" s="91"/>
      <c r="K85" s="88"/>
      <c r="L85" s="92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88"/>
      <c r="AA85" s="88"/>
      <c r="AB85" s="88"/>
    </row>
    <row r="86" spans="1:28" s="89" customFormat="1" ht="23.25" customHeight="1">
      <c r="A86" s="88"/>
      <c r="B86" s="87"/>
      <c r="C86" s="117"/>
      <c r="D86" s="91"/>
      <c r="E86" s="91"/>
      <c r="F86" s="91"/>
      <c r="G86" s="90"/>
      <c r="H86" s="90"/>
      <c r="I86" s="121"/>
      <c r="J86" s="91"/>
      <c r="K86" s="88"/>
      <c r="L86" s="92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88"/>
      <c r="AA86" s="88"/>
      <c r="AB86" s="88"/>
    </row>
    <row r="87" spans="1:28" s="89" customFormat="1" ht="9">
      <c r="A87" s="91"/>
      <c r="B87" s="93"/>
      <c r="C87" s="117"/>
      <c r="D87" s="91"/>
      <c r="E87" s="91"/>
      <c r="F87" s="91"/>
      <c r="G87" s="90"/>
      <c r="H87" s="90"/>
      <c r="I87" s="91"/>
      <c r="J87" s="91"/>
      <c r="K87" s="88"/>
      <c r="L87" s="92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88"/>
      <c r="AA87" s="88"/>
      <c r="AB87" s="88"/>
    </row>
    <row r="88" spans="1:28" s="27" customFormat="1" ht="12.75">
      <c r="A88" s="36"/>
      <c r="B88" s="37"/>
      <c r="C88" s="118"/>
      <c r="D88" s="36"/>
      <c r="E88" s="36"/>
      <c r="F88" s="36"/>
      <c r="G88" s="34"/>
      <c r="H88" s="34"/>
      <c r="I88" s="36"/>
      <c r="J88" s="36"/>
      <c r="K88" s="25"/>
      <c r="L88" s="26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25"/>
      <c r="AA88" s="25"/>
      <c r="AB88" s="25"/>
    </row>
    <row r="90" ht="15">
      <c r="B90" s="87"/>
    </row>
    <row r="93" ht="15"/>
    <row r="94" ht="15"/>
    <row r="113" spans="2:3" ht="15">
      <c r="B113" s="41">
        <v>47000000</v>
      </c>
      <c r="C113" s="119">
        <f>+B113/60</f>
        <v>783333.3333333334</v>
      </c>
    </row>
  </sheetData>
  <sheetProtection/>
  <autoFilter ref="A18:M78">
    <sortState ref="A19:M113">
      <sortCondition sortBy="value" ref="A19:A113"/>
    </sortState>
  </autoFilter>
  <mergeCells count="6">
    <mergeCell ref="F5:I9"/>
    <mergeCell ref="F11:I15"/>
    <mergeCell ref="M41:M42"/>
    <mergeCell ref="B67:G67"/>
    <mergeCell ref="B71:G71"/>
    <mergeCell ref="B72:G72"/>
  </mergeCells>
  <printOptions horizontalCentered="1"/>
  <pageMargins left="0.03937007874015748" right="0.03937007874015748" top="0.3937007874015748" bottom="0.1968503937007874" header="0.31496062992125984" footer="0.31496062992125984"/>
  <pageSetup horizontalDpi="600" verticalDpi="600" orientation="landscape" paperSize="41" scale="58" r:id="rId2"/>
  <headerFoot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16"/>
  <sheetViews>
    <sheetView showGridLines="0" tabSelected="1" view="pageBreakPreview" zoomScale="55" zoomScaleNormal="75" zoomScaleSheetLayoutView="55" zoomScalePageLayoutView="80" workbookViewId="0" topLeftCell="A1">
      <selection activeCell="B3" sqref="B3"/>
    </sheetView>
  </sheetViews>
  <sheetFormatPr defaultColWidth="11.421875" defaultRowHeight="15"/>
  <cols>
    <col min="1" max="1" width="1.421875" style="1" customWidth="1"/>
    <col min="2" max="2" width="29.00390625" style="1" customWidth="1"/>
    <col min="3" max="3" width="66.421875" style="106" customWidth="1"/>
    <col min="4" max="4" width="13.28125" style="1" customWidth="1"/>
    <col min="5" max="5" width="14.00390625" style="1" customWidth="1"/>
    <col min="6" max="6" width="13.00390625" style="1" customWidth="1"/>
    <col min="7" max="7" width="17.00390625" style="1" customWidth="1"/>
    <col min="8" max="8" width="23.28125" style="1" customWidth="1"/>
    <col min="9" max="9" width="24.00390625" style="1" customWidth="1"/>
    <col min="10" max="10" width="13.28125" style="1" customWidth="1"/>
    <col min="11" max="11" width="16.7109375" style="1" customWidth="1"/>
    <col min="12" max="12" width="47.140625" style="1" customWidth="1"/>
    <col min="13" max="13" width="2.57421875" style="1" customWidth="1"/>
    <col min="14" max="15" width="17.8515625" style="186" hidden="1" customWidth="1"/>
    <col min="16" max="16" width="18.57421875" style="186" hidden="1" customWidth="1"/>
    <col min="17" max="18" width="19.00390625" style="186" hidden="1" customWidth="1"/>
    <col min="19" max="19" width="11.421875" style="186" customWidth="1"/>
    <col min="20" max="25" width="11.421875" style="171" customWidth="1"/>
    <col min="26" max="28" width="11.421875" style="172" customWidth="1"/>
    <col min="29" max="16384" width="11.421875" style="1" customWidth="1"/>
  </cols>
  <sheetData>
    <row r="1" ht="15.75" thickBot="1"/>
    <row r="2" spans="2:12" ht="15">
      <c r="B2" s="210" t="s">
        <v>20</v>
      </c>
      <c r="C2" s="211"/>
      <c r="D2" s="212"/>
      <c r="E2" s="212"/>
      <c r="F2" s="212"/>
      <c r="G2" s="212"/>
      <c r="H2" s="212"/>
      <c r="I2" s="212"/>
      <c r="J2" s="212"/>
      <c r="K2" s="212"/>
      <c r="L2" s="213"/>
    </row>
    <row r="3" spans="2:12" ht="15">
      <c r="B3" s="214"/>
      <c r="C3" s="215"/>
      <c r="D3" s="216"/>
      <c r="E3" s="216"/>
      <c r="F3" s="216"/>
      <c r="G3" s="216"/>
      <c r="H3" s="216"/>
      <c r="I3" s="216"/>
      <c r="J3" s="216"/>
      <c r="K3" s="216"/>
      <c r="L3" s="217"/>
    </row>
    <row r="4" spans="2:12" ht="15.75" thickBot="1">
      <c r="B4" s="214" t="s">
        <v>0</v>
      </c>
      <c r="C4" s="215"/>
      <c r="D4" s="216"/>
      <c r="E4" s="216"/>
      <c r="F4" s="216"/>
      <c r="G4" s="216"/>
      <c r="H4" s="216"/>
      <c r="I4" s="216"/>
      <c r="J4" s="216"/>
      <c r="K4" s="216"/>
      <c r="L4" s="217"/>
    </row>
    <row r="5" spans="2:12" ht="15">
      <c r="B5" s="6" t="s">
        <v>1</v>
      </c>
      <c r="C5" s="107" t="s">
        <v>29</v>
      </c>
      <c r="D5" s="216"/>
      <c r="E5" s="216"/>
      <c r="F5" s="157" t="s">
        <v>27</v>
      </c>
      <c r="G5" s="158"/>
      <c r="H5" s="158"/>
      <c r="I5" s="159"/>
      <c r="J5" s="216"/>
      <c r="K5" s="216"/>
      <c r="L5" s="217"/>
    </row>
    <row r="6" spans="2:12" ht="15">
      <c r="B6" s="3" t="s">
        <v>2</v>
      </c>
      <c r="C6" s="108" t="s">
        <v>30</v>
      </c>
      <c r="D6" s="216"/>
      <c r="E6" s="216"/>
      <c r="F6" s="160"/>
      <c r="G6" s="161"/>
      <c r="H6" s="161"/>
      <c r="I6" s="162"/>
      <c r="J6" s="216"/>
      <c r="K6" s="216"/>
      <c r="L6" s="217"/>
    </row>
    <row r="7" spans="2:12" ht="15">
      <c r="B7" s="3" t="s">
        <v>3</v>
      </c>
      <c r="C7" s="109">
        <v>3825000</v>
      </c>
      <c r="D7" s="216"/>
      <c r="E7" s="216"/>
      <c r="F7" s="160"/>
      <c r="G7" s="161"/>
      <c r="H7" s="161"/>
      <c r="I7" s="162"/>
      <c r="J7" s="216"/>
      <c r="K7" s="216"/>
      <c r="L7" s="217"/>
    </row>
    <row r="8" spans="2:12" ht="15">
      <c r="B8" s="3" t="s">
        <v>16</v>
      </c>
      <c r="C8" s="110" t="s">
        <v>31</v>
      </c>
      <c r="D8" s="216"/>
      <c r="E8" s="216"/>
      <c r="F8" s="160"/>
      <c r="G8" s="161"/>
      <c r="H8" s="161"/>
      <c r="I8" s="162"/>
      <c r="J8" s="216"/>
      <c r="K8" s="216"/>
      <c r="L8" s="217"/>
    </row>
    <row r="9" spans="2:12" ht="180">
      <c r="B9" s="3" t="s">
        <v>19</v>
      </c>
      <c r="C9" s="108" t="s">
        <v>32</v>
      </c>
      <c r="D9" s="216"/>
      <c r="E9" s="216"/>
      <c r="F9" s="163"/>
      <c r="G9" s="164"/>
      <c r="H9" s="164"/>
      <c r="I9" s="165"/>
      <c r="J9" s="216"/>
      <c r="K9" s="216"/>
      <c r="L9" s="217"/>
    </row>
    <row r="10" spans="2:12" ht="15">
      <c r="B10" s="3" t="s">
        <v>4</v>
      </c>
      <c r="C10" s="108"/>
      <c r="D10" s="216"/>
      <c r="E10" s="216"/>
      <c r="F10" s="218"/>
      <c r="G10" s="218"/>
      <c r="H10" s="218"/>
      <c r="I10" s="218"/>
      <c r="J10" s="216"/>
      <c r="K10" s="216"/>
      <c r="L10" s="217"/>
    </row>
    <row r="11" spans="2:12" ht="60">
      <c r="B11" s="3" t="s">
        <v>5</v>
      </c>
      <c r="C11" s="108" t="s">
        <v>226</v>
      </c>
      <c r="D11" s="216"/>
      <c r="E11" s="216"/>
      <c r="F11" s="157" t="s">
        <v>26</v>
      </c>
      <c r="G11" s="158"/>
      <c r="H11" s="158"/>
      <c r="I11" s="159"/>
      <c r="J11" s="216"/>
      <c r="K11" s="216"/>
      <c r="L11" s="217"/>
    </row>
    <row r="12" spans="2:12" ht="15">
      <c r="B12" s="3" t="s">
        <v>23</v>
      </c>
      <c r="C12" s="125">
        <v>21294568992</v>
      </c>
      <c r="D12" s="216"/>
      <c r="E12" s="216"/>
      <c r="F12" s="160"/>
      <c r="G12" s="161"/>
      <c r="H12" s="161"/>
      <c r="I12" s="162"/>
      <c r="J12" s="216"/>
      <c r="K12" s="216"/>
      <c r="L12" s="217"/>
    </row>
    <row r="13" spans="2:12" ht="30">
      <c r="B13" s="3" t="s">
        <v>24</v>
      </c>
      <c r="C13" s="124">
        <v>331972650</v>
      </c>
      <c r="D13" s="216"/>
      <c r="E13" s="216"/>
      <c r="F13" s="160"/>
      <c r="G13" s="161"/>
      <c r="H13" s="161"/>
      <c r="I13" s="162"/>
      <c r="J13" s="216"/>
      <c r="K13" s="216"/>
      <c r="L13" s="217"/>
    </row>
    <row r="14" spans="2:12" ht="30">
      <c r="B14" s="3" t="s">
        <v>25</v>
      </c>
      <c r="C14" s="111">
        <v>33197265</v>
      </c>
      <c r="D14" s="216"/>
      <c r="E14" s="216"/>
      <c r="F14" s="160"/>
      <c r="G14" s="161"/>
      <c r="H14" s="161"/>
      <c r="I14" s="162"/>
      <c r="J14" s="216"/>
      <c r="K14" s="216"/>
      <c r="L14" s="217"/>
    </row>
    <row r="15" spans="2:12" ht="30.75" thickBot="1">
      <c r="B15" s="16" t="s">
        <v>18</v>
      </c>
      <c r="C15" s="112">
        <v>42870</v>
      </c>
      <c r="D15" s="216"/>
      <c r="E15" s="216"/>
      <c r="F15" s="163"/>
      <c r="G15" s="164"/>
      <c r="H15" s="164"/>
      <c r="I15" s="165"/>
      <c r="J15" s="216"/>
      <c r="K15" s="216"/>
      <c r="L15" s="217"/>
    </row>
    <row r="16" spans="2:12" ht="15">
      <c r="B16" s="219"/>
      <c r="C16" s="215"/>
      <c r="D16" s="216"/>
      <c r="E16" s="216"/>
      <c r="F16" s="216"/>
      <c r="G16" s="216"/>
      <c r="H16" s="216"/>
      <c r="I16" s="216"/>
      <c r="J16" s="216"/>
      <c r="K16" s="216"/>
      <c r="L16" s="217"/>
    </row>
    <row r="17" spans="2:12" ht="15.75" thickBot="1">
      <c r="B17" s="214" t="s">
        <v>15</v>
      </c>
      <c r="C17" s="215"/>
      <c r="D17" s="216"/>
      <c r="E17" s="216"/>
      <c r="F17" s="216"/>
      <c r="G17" s="216"/>
      <c r="H17" s="216"/>
      <c r="I17" s="216"/>
      <c r="J17" s="216"/>
      <c r="K17" s="216"/>
      <c r="L17" s="217"/>
    </row>
    <row r="18" spans="2:18" ht="75.75" thickBot="1">
      <c r="B18" s="173" t="s">
        <v>28</v>
      </c>
      <c r="C18" s="174" t="s">
        <v>6</v>
      </c>
      <c r="D18" s="174" t="s">
        <v>17</v>
      </c>
      <c r="E18" s="174" t="s">
        <v>7</v>
      </c>
      <c r="F18" s="174" t="s">
        <v>8</v>
      </c>
      <c r="G18" s="174" t="s">
        <v>9</v>
      </c>
      <c r="H18" s="174" t="s">
        <v>10</v>
      </c>
      <c r="I18" s="174" t="s">
        <v>11</v>
      </c>
      <c r="J18" s="174" t="s">
        <v>12</v>
      </c>
      <c r="K18" s="174" t="s">
        <v>13</v>
      </c>
      <c r="L18" s="175" t="s">
        <v>14</v>
      </c>
      <c r="M18" s="137" t="s">
        <v>222</v>
      </c>
      <c r="N18" s="186">
        <v>2</v>
      </c>
      <c r="O18" s="186">
        <v>3</v>
      </c>
      <c r="P18" s="186">
        <v>4</v>
      </c>
      <c r="Q18" s="186">
        <v>5</v>
      </c>
      <c r="R18" s="186">
        <v>6</v>
      </c>
    </row>
    <row r="19" spans="2:16" ht="60">
      <c r="B19" s="80">
        <v>43233205</v>
      </c>
      <c r="C19" s="100" t="s">
        <v>36</v>
      </c>
      <c r="D19" s="78" t="s">
        <v>45</v>
      </c>
      <c r="E19" s="78" t="s">
        <v>55</v>
      </c>
      <c r="F19" s="78" t="s">
        <v>225</v>
      </c>
      <c r="G19" s="78" t="s">
        <v>40</v>
      </c>
      <c r="H19" s="101">
        <f>1600000+900000</f>
        <v>2500000</v>
      </c>
      <c r="I19" s="85">
        <f>+H19</f>
        <v>2500000</v>
      </c>
      <c r="J19" s="78" t="s">
        <v>223</v>
      </c>
      <c r="K19" s="78" t="s">
        <v>223</v>
      </c>
      <c r="L19" s="176" t="s">
        <v>275</v>
      </c>
      <c r="P19" s="186">
        <v>900000</v>
      </c>
    </row>
    <row r="20" spans="2:15" ht="60">
      <c r="B20" s="80" t="s">
        <v>261</v>
      </c>
      <c r="C20" s="100" t="s">
        <v>218</v>
      </c>
      <c r="D20" s="78" t="s">
        <v>78</v>
      </c>
      <c r="E20" s="78" t="s">
        <v>90</v>
      </c>
      <c r="F20" s="78" t="s">
        <v>56</v>
      </c>
      <c r="G20" s="78" t="s">
        <v>40</v>
      </c>
      <c r="H20" s="101">
        <f>100000000-100000000</f>
        <v>0</v>
      </c>
      <c r="I20" s="85">
        <f aca="true" t="shared" si="0" ref="I20:I26">+H20</f>
        <v>0</v>
      </c>
      <c r="J20" s="78" t="s">
        <v>223</v>
      </c>
      <c r="K20" s="78" t="s">
        <v>223</v>
      </c>
      <c r="L20" s="79" t="s">
        <v>290</v>
      </c>
      <c r="O20" s="186">
        <v>-100000000</v>
      </c>
    </row>
    <row r="21" spans="2:12" ht="60">
      <c r="B21" s="80">
        <v>41111700</v>
      </c>
      <c r="C21" s="100" t="s">
        <v>234</v>
      </c>
      <c r="D21" s="78" t="s">
        <v>50</v>
      </c>
      <c r="E21" s="78" t="s">
        <v>38</v>
      </c>
      <c r="F21" s="78" t="s">
        <v>225</v>
      </c>
      <c r="G21" s="78" t="s">
        <v>40</v>
      </c>
      <c r="H21" s="101">
        <v>12500000</v>
      </c>
      <c r="I21" s="85">
        <f t="shared" si="0"/>
        <v>12500000</v>
      </c>
      <c r="J21" s="78" t="s">
        <v>223</v>
      </c>
      <c r="K21" s="78" t="s">
        <v>223</v>
      </c>
      <c r="L21" s="79" t="s">
        <v>277</v>
      </c>
    </row>
    <row r="22" spans="2:16" ht="60">
      <c r="B22" s="80">
        <v>56101700</v>
      </c>
      <c r="C22" s="100" t="s">
        <v>221</v>
      </c>
      <c r="D22" s="78" t="s">
        <v>78</v>
      </c>
      <c r="E22" s="78" t="s">
        <v>46</v>
      </c>
      <c r="F22" s="78" t="s">
        <v>56</v>
      </c>
      <c r="G22" s="78" t="s">
        <v>40</v>
      </c>
      <c r="H22" s="101">
        <f>415000000-100000000-215000000</f>
        <v>100000000</v>
      </c>
      <c r="I22" s="85">
        <f t="shared" si="0"/>
        <v>100000000</v>
      </c>
      <c r="J22" s="78" t="s">
        <v>223</v>
      </c>
      <c r="K22" s="78" t="s">
        <v>223</v>
      </c>
      <c r="L22" s="79" t="s">
        <v>277</v>
      </c>
      <c r="O22" s="186">
        <v>-100000000</v>
      </c>
      <c r="P22" s="186">
        <v>-215000000</v>
      </c>
    </row>
    <row r="23" spans="2:12" ht="60">
      <c r="B23" s="80">
        <v>56101700</v>
      </c>
      <c r="C23" s="100" t="s">
        <v>220</v>
      </c>
      <c r="D23" s="78" t="s">
        <v>78</v>
      </c>
      <c r="E23" s="78" t="s">
        <v>46</v>
      </c>
      <c r="F23" s="78" t="s">
        <v>56</v>
      </c>
      <c r="G23" s="78" t="s">
        <v>40</v>
      </c>
      <c r="H23" s="101">
        <v>100000000</v>
      </c>
      <c r="I23" s="85">
        <f t="shared" si="0"/>
        <v>100000000</v>
      </c>
      <c r="J23" s="78" t="s">
        <v>223</v>
      </c>
      <c r="K23" s="78" t="s">
        <v>223</v>
      </c>
      <c r="L23" s="79" t="s">
        <v>277</v>
      </c>
    </row>
    <row r="24" spans="2:12" ht="60">
      <c r="B24" s="80">
        <v>15101506</v>
      </c>
      <c r="C24" s="100" t="s">
        <v>64</v>
      </c>
      <c r="D24" s="78" t="s">
        <v>54</v>
      </c>
      <c r="E24" s="78" t="s">
        <v>75</v>
      </c>
      <c r="F24" s="78" t="s">
        <v>224</v>
      </c>
      <c r="G24" s="78" t="s">
        <v>40</v>
      </c>
      <c r="H24" s="101">
        <v>40000000</v>
      </c>
      <c r="I24" s="85">
        <f t="shared" si="0"/>
        <v>40000000</v>
      </c>
      <c r="J24" s="78" t="s">
        <v>223</v>
      </c>
      <c r="K24" s="78" t="s">
        <v>223</v>
      </c>
      <c r="L24" s="79" t="s">
        <v>277</v>
      </c>
    </row>
    <row r="25" spans="2:12" ht="90">
      <c r="B25" s="80" t="s">
        <v>157</v>
      </c>
      <c r="C25" s="100" t="s">
        <v>154</v>
      </c>
      <c r="D25" s="78" t="s">
        <v>78</v>
      </c>
      <c r="E25" s="78" t="s">
        <v>38</v>
      </c>
      <c r="F25" s="78" t="s">
        <v>225</v>
      </c>
      <c r="G25" s="78" t="s">
        <v>40</v>
      </c>
      <c r="H25" s="101">
        <v>10000000</v>
      </c>
      <c r="I25" s="85">
        <f t="shared" si="0"/>
        <v>10000000</v>
      </c>
      <c r="J25" s="78" t="s">
        <v>223</v>
      </c>
      <c r="K25" s="78" t="s">
        <v>223</v>
      </c>
      <c r="L25" s="79" t="s">
        <v>278</v>
      </c>
    </row>
    <row r="26" spans="2:12" ht="60">
      <c r="B26" s="46" t="s">
        <v>210</v>
      </c>
      <c r="C26" s="100" t="s">
        <v>206</v>
      </c>
      <c r="D26" s="78" t="s">
        <v>78</v>
      </c>
      <c r="E26" s="78" t="s">
        <v>38</v>
      </c>
      <c r="F26" s="78" t="s">
        <v>225</v>
      </c>
      <c r="G26" s="78" t="s">
        <v>40</v>
      </c>
      <c r="H26" s="101">
        <v>1000000</v>
      </c>
      <c r="I26" s="85">
        <f t="shared" si="0"/>
        <v>1000000</v>
      </c>
      <c r="J26" s="78" t="s">
        <v>223</v>
      </c>
      <c r="K26" s="78" t="s">
        <v>223</v>
      </c>
      <c r="L26" s="79" t="s">
        <v>278</v>
      </c>
    </row>
    <row r="27" spans="2:28" s="106" customFormat="1" ht="165">
      <c r="B27" s="105" t="s">
        <v>262</v>
      </c>
      <c r="C27" s="100" t="s">
        <v>66</v>
      </c>
      <c r="D27" s="100" t="s">
        <v>50</v>
      </c>
      <c r="E27" s="100" t="s">
        <v>90</v>
      </c>
      <c r="F27" s="100" t="s">
        <v>225</v>
      </c>
      <c r="G27" s="100" t="s">
        <v>40</v>
      </c>
      <c r="H27" s="101">
        <v>30000000</v>
      </c>
      <c r="I27" s="101">
        <f>+H27</f>
        <v>30000000</v>
      </c>
      <c r="J27" s="100" t="s">
        <v>223</v>
      </c>
      <c r="K27" s="100" t="s">
        <v>223</v>
      </c>
      <c r="L27" s="176" t="s">
        <v>277</v>
      </c>
      <c r="N27" s="202"/>
      <c r="O27" s="202"/>
      <c r="P27" s="202"/>
      <c r="Q27" s="202"/>
      <c r="R27" s="202"/>
      <c r="S27" s="202"/>
      <c r="T27" s="188"/>
      <c r="U27" s="188"/>
      <c r="V27" s="188"/>
      <c r="W27" s="188"/>
      <c r="X27" s="188"/>
      <c r="Y27" s="188"/>
      <c r="Z27" s="203"/>
      <c r="AA27" s="203"/>
      <c r="AB27" s="203"/>
    </row>
    <row r="28" spans="2:28" s="106" customFormat="1" ht="165">
      <c r="B28" s="105" t="s">
        <v>262</v>
      </c>
      <c r="C28" s="100" t="s">
        <v>66</v>
      </c>
      <c r="D28" s="100" t="s">
        <v>50</v>
      </c>
      <c r="E28" s="100" t="s">
        <v>104</v>
      </c>
      <c r="F28" s="100" t="s">
        <v>56</v>
      </c>
      <c r="G28" s="100" t="s">
        <v>40</v>
      </c>
      <c r="H28" s="101">
        <v>470000000</v>
      </c>
      <c r="I28" s="101">
        <f>+H28</f>
        <v>470000000</v>
      </c>
      <c r="J28" s="100" t="s">
        <v>223</v>
      </c>
      <c r="K28" s="100" t="s">
        <v>223</v>
      </c>
      <c r="L28" s="176" t="s">
        <v>277</v>
      </c>
      <c r="N28" s="202"/>
      <c r="O28" s="202"/>
      <c r="P28" s="202"/>
      <c r="Q28" s="202"/>
      <c r="R28" s="202"/>
      <c r="S28" s="202"/>
      <c r="T28" s="188"/>
      <c r="U28" s="188"/>
      <c r="V28" s="188"/>
      <c r="W28" s="188"/>
      <c r="X28" s="188"/>
      <c r="Y28" s="188"/>
      <c r="Z28" s="203"/>
      <c r="AA28" s="203"/>
      <c r="AB28" s="203"/>
    </row>
    <row r="29" spans="2:12" ht="60">
      <c r="B29" s="105" t="s">
        <v>68</v>
      </c>
      <c r="C29" s="100" t="s">
        <v>69</v>
      </c>
      <c r="D29" s="100" t="s">
        <v>78</v>
      </c>
      <c r="E29" s="100" t="s">
        <v>87</v>
      </c>
      <c r="F29" s="100" t="s">
        <v>225</v>
      </c>
      <c r="G29" s="100" t="s">
        <v>40</v>
      </c>
      <c r="H29" s="101">
        <v>31000000</v>
      </c>
      <c r="I29" s="85">
        <f aca="true" t="shared" si="1" ref="I29:I81">+H29</f>
        <v>31000000</v>
      </c>
      <c r="J29" s="100" t="s">
        <v>223</v>
      </c>
      <c r="K29" s="100" t="s">
        <v>223</v>
      </c>
      <c r="L29" s="79" t="s">
        <v>277</v>
      </c>
    </row>
    <row r="30" spans="2:14" ht="390">
      <c r="B30" s="80" t="s">
        <v>217</v>
      </c>
      <c r="C30" s="100" t="s">
        <v>232</v>
      </c>
      <c r="D30" s="78" t="s">
        <v>214</v>
      </c>
      <c r="E30" s="78" t="s">
        <v>46</v>
      </c>
      <c r="F30" s="100" t="s">
        <v>225</v>
      </c>
      <c r="G30" s="78" t="s">
        <v>40</v>
      </c>
      <c r="H30" s="101">
        <v>45000000</v>
      </c>
      <c r="I30" s="85">
        <f t="shared" si="1"/>
        <v>45000000</v>
      </c>
      <c r="J30" s="78" t="s">
        <v>223</v>
      </c>
      <c r="K30" s="78" t="s">
        <v>223</v>
      </c>
      <c r="L30" s="79" t="s">
        <v>277</v>
      </c>
      <c r="N30" s="204"/>
    </row>
    <row r="31" spans="1:28" s="20" customFormat="1" ht="60">
      <c r="A31" s="1"/>
      <c r="B31" s="80">
        <v>14110000</v>
      </c>
      <c r="C31" s="100" t="s">
        <v>213</v>
      </c>
      <c r="D31" s="78" t="s">
        <v>37</v>
      </c>
      <c r="E31" s="78" t="s">
        <v>38</v>
      </c>
      <c r="F31" s="78" t="s">
        <v>225</v>
      </c>
      <c r="G31" s="78" t="s">
        <v>40</v>
      </c>
      <c r="H31" s="101">
        <v>8000000</v>
      </c>
      <c r="I31" s="85">
        <f t="shared" si="1"/>
        <v>8000000</v>
      </c>
      <c r="J31" s="78" t="s">
        <v>223</v>
      </c>
      <c r="K31" s="78" t="s">
        <v>223</v>
      </c>
      <c r="L31" s="79" t="s">
        <v>277</v>
      </c>
      <c r="M31" s="1"/>
      <c r="N31" s="199"/>
      <c r="O31" s="199"/>
      <c r="P31" s="199"/>
      <c r="Q31" s="199"/>
      <c r="R31" s="199"/>
      <c r="S31" s="199"/>
      <c r="T31" s="178"/>
      <c r="U31" s="178"/>
      <c r="V31" s="178"/>
      <c r="W31" s="178"/>
      <c r="X31" s="178"/>
      <c r="Y31" s="178"/>
      <c r="Z31" s="179"/>
      <c r="AA31" s="179"/>
      <c r="AB31" s="179"/>
    </row>
    <row r="32" spans="1:28" s="20" customFormat="1" ht="45">
      <c r="A32" s="1"/>
      <c r="B32" s="80" t="s">
        <v>263</v>
      </c>
      <c r="C32" s="100" t="s">
        <v>71</v>
      </c>
      <c r="D32" s="78" t="s">
        <v>37</v>
      </c>
      <c r="E32" s="78" t="s">
        <v>104</v>
      </c>
      <c r="F32" s="78" t="s">
        <v>225</v>
      </c>
      <c r="G32" s="78" t="s">
        <v>40</v>
      </c>
      <c r="H32" s="101">
        <v>20000000</v>
      </c>
      <c r="I32" s="85">
        <f t="shared" si="1"/>
        <v>20000000</v>
      </c>
      <c r="J32" s="78" t="s">
        <v>223</v>
      </c>
      <c r="K32" s="78" t="s">
        <v>223</v>
      </c>
      <c r="L32" s="79" t="s">
        <v>279</v>
      </c>
      <c r="M32" s="1"/>
      <c r="N32" s="199"/>
      <c r="O32" s="199"/>
      <c r="P32" s="199"/>
      <c r="Q32" s="199"/>
      <c r="R32" s="199"/>
      <c r="S32" s="199"/>
      <c r="T32" s="178"/>
      <c r="U32" s="178"/>
      <c r="V32" s="178"/>
      <c r="W32" s="178"/>
      <c r="X32" s="178"/>
      <c r="Y32" s="178"/>
      <c r="Z32" s="179"/>
      <c r="AA32" s="179"/>
      <c r="AB32" s="179"/>
    </row>
    <row r="33" spans="1:18" ht="60">
      <c r="A33" s="20"/>
      <c r="B33" s="80" t="s">
        <v>193</v>
      </c>
      <c r="C33" s="100" t="s">
        <v>73</v>
      </c>
      <c r="D33" s="78" t="s">
        <v>45</v>
      </c>
      <c r="E33" s="78" t="s">
        <v>55</v>
      </c>
      <c r="F33" s="78" t="s">
        <v>56</v>
      </c>
      <c r="G33" s="78" t="s">
        <v>40</v>
      </c>
      <c r="H33" s="101">
        <f>650000000-16785800-50000000-220900000-76000000-40000000</f>
        <v>246314200</v>
      </c>
      <c r="I33" s="85">
        <f t="shared" si="1"/>
        <v>246314200</v>
      </c>
      <c r="J33" s="78" t="s">
        <v>223</v>
      </c>
      <c r="K33" s="78" t="s">
        <v>223</v>
      </c>
      <c r="L33" s="79" t="s">
        <v>277</v>
      </c>
      <c r="M33" s="103"/>
      <c r="N33" s="186">
        <v>-16785800</v>
      </c>
      <c r="O33" s="186">
        <v>-50000000</v>
      </c>
      <c r="P33" s="186">
        <v>-220900000</v>
      </c>
      <c r="Q33" s="186">
        <v>-76000000</v>
      </c>
      <c r="R33" s="186">
        <v>-40000000</v>
      </c>
    </row>
    <row r="34" spans="1:28" s="187" customFormat="1" ht="60">
      <c r="A34" s="180"/>
      <c r="B34" s="181" t="s">
        <v>193</v>
      </c>
      <c r="C34" s="182" t="s">
        <v>264</v>
      </c>
      <c r="D34" s="183" t="s">
        <v>45</v>
      </c>
      <c r="E34" s="183" t="s">
        <v>265</v>
      </c>
      <c r="F34" s="183" t="s">
        <v>225</v>
      </c>
      <c r="G34" s="183" t="s">
        <v>40</v>
      </c>
      <c r="H34" s="101">
        <v>16785800</v>
      </c>
      <c r="I34" s="85">
        <f>+H34</f>
        <v>16785800</v>
      </c>
      <c r="J34" s="183" t="s">
        <v>223</v>
      </c>
      <c r="K34" s="183" t="s">
        <v>223</v>
      </c>
      <c r="L34" s="79" t="s">
        <v>277</v>
      </c>
      <c r="M34" s="185"/>
      <c r="N34" s="186">
        <v>16785800</v>
      </c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43"/>
      <c r="AA34" s="143"/>
      <c r="AB34" s="143"/>
    </row>
    <row r="35" spans="2:12" ht="60">
      <c r="B35" s="80">
        <v>56112100</v>
      </c>
      <c r="C35" s="100" t="s">
        <v>215</v>
      </c>
      <c r="D35" s="78" t="s">
        <v>37</v>
      </c>
      <c r="E35" s="78" t="s">
        <v>90</v>
      </c>
      <c r="F35" s="78" t="s">
        <v>225</v>
      </c>
      <c r="G35" s="78" t="s">
        <v>40</v>
      </c>
      <c r="H35" s="101">
        <v>11000000</v>
      </c>
      <c r="I35" s="85">
        <f t="shared" si="1"/>
        <v>11000000</v>
      </c>
      <c r="J35" s="78" t="s">
        <v>223</v>
      </c>
      <c r="K35" s="78" t="s">
        <v>223</v>
      </c>
      <c r="L35" s="79" t="s">
        <v>277</v>
      </c>
    </row>
    <row r="36" spans="2:16" ht="60">
      <c r="B36" s="80">
        <v>73161517</v>
      </c>
      <c r="C36" s="100" t="s">
        <v>216</v>
      </c>
      <c r="D36" s="78" t="s">
        <v>45</v>
      </c>
      <c r="E36" s="78" t="s">
        <v>46</v>
      </c>
      <c r="F36" s="78" t="s">
        <v>256</v>
      </c>
      <c r="G36" s="78" t="s">
        <v>40</v>
      </c>
      <c r="H36" s="101">
        <f>63000000-10000000</f>
        <v>53000000</v>
      </c>
      <c r="I36" s="85">
        <f t="shared" si="1"/>
        <v>53000000</v>
      </c>
      <c r="J36" s="78" t="s">
        <v>223</v>
      </c>
      <c r="K36" s="78" t="s">
        <v>223</v>
      </c>
      <c r="L36" s="79" t="s">
        <v>290</v>
      </c>
      <c r="P36" s="200">
        <v>-10000000</v>
      </c>
    </row>
    <row r="37" spans="2:12" ht="60">
      <c r="B37" s="80" t="s">
        <v>192</v>
      </c>
      <c r="C37" s="100" t="s">
        <v>74</v>
      </c>
      <c r="D37" s="78" t="s">
        <v>45</v>
      </c>
      <c r="E37" s="78" t="s">
        <v>55</v>
      </c>
      <c r="F37" s="78" t="s">
        <v>256</v>
      </c>
      <c r="G37" s="78" t="s">
        <v>40</v>
      </c>
      <c r="H37" s="101">
        <v>37000000</v>
      </c>
      <c r="I37" s="85">
        <f t="shared" si="1"/>
        <v>37000000</v>
      </c>
      <c r="J37" s="78" t="s">
        <v>223</v>
      </c>
      <c r="K37" s="78" t="s">
        <v>223</v>
      </c>
      <c r="L37" s="79" t="s">
        <v>277</v>
      </c>
    </row>
    <row r="38" spans="2:18" ht="60">
      <c r="B38" s="80" t="s">
        <v>266</v>
      </c>
      <c r="C38" s="100" t="s">
        <v>233</v>
      </c>
      <c r="D38" s="78" t="s">
        <v>45</v>
      </c>
      <c r="E38" s="78" t="s">
        <v>55</v>
      </c>
      <c r="F38" s="78" t="s">
        <v>56</v>
      </c>
      <c r="G38" s="78" t="s">
        <v>40</v>
      </c>
      <c r="H38" s="101">
        <f>900000000-100000000+10000000-35000000</f>
        <v>775000000</v>
      </c>
      <c r="I38" s="85">
        <f t="shared" si="1"/>
        <v>775000000</v>
      </c>
      <c r="J38" s="78" t="s">
        <v>223</v>
      </c>
      <c r="K38" s="78" t="s">
        <v>223</v>
      </c>
      <c r="L38" s="79" t="s">
        <v>290</v>
      </c>
      <c r="O38" s="186">
        <v>-100000000</v>
      </c>
      <c r="P38" s="186">
        <v>10000000</v>
      </c>
      <c r="R38" s="186">
        <v>-35000000</v>
      </c>
    </row>
    <row r="39" spans="1:13" ht="60">
      <c r="A39" s="20"/>
      <c r="B39" s="80" t="s">
        <v>267</v>
      </c>
      <c r="C39" s="100" t="s">
        <v>82</v>
      </c>
      <c r="D39" s="78" t="s">
        <v>54</v>
      </c>
      <c r="E39" s="78" t="s">
        <v>75</v>
      </c>
      <c r="F39" s="78" t="s">
        <v>52</v>
      </c>
      <c r="G39" s="78" t="s">
        <v>40</v>
      </c>
      <c r="H39" s="101">
        <v>262000000</v>
      </c>
      <c r="I39" s="85">
        <f t="shared" si="1"/>
        <v>262000000</v>
      </c>
      <c r="J39" s="78" t="s">
        <v>223</v>
      </c>
      <c r="K39" s="78" t="s">
        <v>223</v>
      </c>
      <c r="L39" s="79" t="s">
        <v>290</v>
      </c>
      <c r="M39" s="20"/>
    </row>
    <row r="40" spans="2:12" ht="60">
      <c r="B40" s="80">
        <v>78181500</v>
      </c>
      <c r="C40" s="100" t="s">
        <v>85</v>
      </c>
      <c r="D40" s="78" t="s">
        <v>78</v>
      </c>
      <c r="E40" s="78" t="s">
        <v>46</v>
      </c>
      <c r="F40" s="78" t="s">
        <v>56</v>
      </c>
      <c r="G40" s="78" t="s">
        <v>40</v>
      </c>
      <c r="H40" s="101">
        <v>400000000</v>
      </c>
      <c r="I40" s="85">
        <f t="shared" si="1"/>
        <v>400000000</v>
      </c>
      <c r="J40" s="78" t="s">
        <v>223</v>
      </c>
      <c r="K40" s="78" t="s">
        <v>223</v>
      </c>
      <c r="L40" s="79" t="s">
        <v>277</v>
      </c>
    </row>
    <row r="41" spans="2:15" ht="75.75" customHeight="1">
      <c r="B41" s="80">
        <v>76111501</v>
      </c>
      <c r="C41" s="100" t="s">
        <v>86</v>
      </c>
      <c r="D41" s="78" t="s">
        <v>45</v>
      </c>
      <c r="E41" s="78" t="s">
        <v>55</v>
      </c>
      <c r="F41" s="78" t="s">
        <v>257</v>
      </c>
      <c r="G41" s="78" t="s">
        <v>40</v>
      </c>
      <c r="H41" s="101">
        <f>887000000-70000000</f>
        <v>817000000</v>
      </c>
      <c r="I41" s="85">
        <f t="shared" si="1"/>
        <v>817000000</v>
      </c>
      <c r="J41" s="78" t="s">
        <v>144</v>
      </c>
      <c r="K41" s="78" t="s">
        <v>167</v>
      </c>
      <c r="L41" s="79" t="s">
        <v>277</v>
      </c>
      <c r="M41" s="166"/>
      <c r="N41" s="202"/>
      <c r="O41" s="202">
        <v>-70000000</v>
      </c>
    </row>
    <row r="42" spans="2:15" ht="73.5" customHeight="1">
      <c r="B42" s="80">
        <v>90101700</v>
      </c>
      <c r="C42" s="100" t="s">
        <v>88</v>
      </c>
      <c r="D42" s="78" t="s">
        <v>45</v>
      </c>
      <c r="E42" s="78" t="s">
        <v>75</v>
      </c>
      <c r="F42" s="78" t="s">
        <v>257</v>
      </c>
      <c r="G42" s="78" t="s">
        <v>40</v>
      </c>
      <c r="H42" s="101">
        <f>845000000-70000000</f>
        <v>775000000</v>
      </c>
      <c r="I42" s="85">
        <f t="shared" si="1"/>
        <v>775000000</v>
      </c>
      <c r="J42" s="78" t="s">
        <v>144</v>
      </c>
      <c r="K42" s="78" t="s">
        <v>167</v>
      </c>
      <c r="L42" s="79" t="s">
        <v>277</v>
      </c>
      <c r="M42" s="166"/>
      <c r="N42" s="202"/>
      <c r="O42" s="202">
        <v>-70000000</v>
      </c>
    </row>
    <row r="43" spans="2:12" ht="60">
      <c r="B43" s="80">
        <v>48101909</v>
      </c>
      <c r="C43" s="100" t="s">
        <v>219</v>
      </c>
      <c r="D43" s="78" t="s">
        <v>78</v>
      </c>
      <c r="E43" s="78" t="s">
        <v>87</v>
      </c>
      <c r="F43" s="78" t="s">
        <v>225</v>
      </c>
      <c r="G43" s="78" t="s">
        <v>40</v>
      </c>
      <c r="H43" s="101">
        <v>12000000</v>
      </c>
      <c r="I43" s="85">
        <f t="shared" si="1"/>
        <v>12000000</v>
      </c>
      <c r="J43" s="78" t="s">
        <v>223</v>
      </c>
      <c r="K43" s="78" t="s">
        <v>223</v>
      </c>
      <c r="L43" s="79" t="s">
        <v>277</v>
      </c>
    </row>
    <row r="44" spans="2:12" ht="60">
      <c r="B44" s="80">
        <v>22101527</v>
      </c>
      <c r="C44" s="100" t="s">
        <v>92</v>
      </c>
      <c r="D44" s="78" t="s">
        <v>78</v>
      </c>
      <c r="E44" s="78" t="s">
        <v>38</v>
      </c>
      <c r="F44" s="78" t="s">
        <v>225</v>
      </c>
      <c r="G44" s="78" t="s">
        <v>40</v>
      </c>
      <c r="H44" s="101">
        <v>12000000</v>
      </c>
      <c r="I44" s="85">
        <f t="shared" si="1"/>
        <v>12000000</v>
      </c>
      <c r="J44" s="78" t="s">
        <v>223</v>
      </c>
      <c r="K44" s="78" t="s">
        <v>223</v>
      </c>
      <c r="L44" s="79" t="s">
        <v>277</v>
      </c>
    </row>
    <row r="45" spans="2:17" ht="60">
      <c r="B45" s="80">
        <v>83111800</v>
      </c>
      <c r="C45" s="100" t="s">
        <v>268</v>
      </c>
      <c r="D45" s="78" t="s">
        <v>54</v>
      </c>
      <c r="E45" s="78" t="s">
        <v>75</v>
      </c>
      <c r="F45" s="78" t="s">
        <v>52</v>
      </c>
      <c r="G45" s="78" t="s">
        <v>40</v>
      </c>
      <c r="H45" s="101">
        <f>1000000000+1200000000+300000000-1060000000-400000000+60000000+14000000</f>
        <v>1114000000</v>
      </c>
      <c r="I45" s="85">
        <f t="shared" si="1"/>
        <v>1114000000</v>
      </c>
      <c r="J45" s="78" t="s">
        <v>223</v>
      </c>
      <c r="K45" s="78" t="s">
        <v>223</v>
      </c>
      <c r="L45" s="79" t="s">
        <v>280</v>
      </c>
      <c r="N45" s="186">
        <v>1200000000</v>
      </c>
      <c r="O45" s="186">
        <v>300000000</v>
      </c>
      <c r="P45" s="186">
        <f>-1060000000-400000000+60000000</f>
        <v>-1400000000</v>
      </c>
      <c r="Q45" s="186">
        <v>14000000</v>
      </c>
    </row>
    <row r="46" spans="2:16" ht="60">
      <c r="B46" s="80" t="s">
        <v>288</v>
      </c>
      <c r="C46" s="100" t="s">
        <v>289</v>
      </c>
      <c r="D46" s="78" t="s">
        <v>281</v>
      </c>
      <c r="E46" s="78" t="s">
        <v>282</v>
      </c>
      <c r="F46" s="78" t="s">
        <v>56</v>
      </c>
      <c r="G46" s="78" t="s">
        <v>40</v>
      </c>
      <c r="H46" s="101">
        <v>1060000000</v>
      </c>
      <c r="I46" s="85">
        <f>+H46</f>
        <v>1060000000</v>
      </c>
      <c r="J46" s="78" t="s">
        <v>223</v>
      </c>
      <c r="K46" s="78" t="s">
        <v>223</v>
      </c>
      <c r="L46" s="79" t="s">
        <v>280</v>
      </c>
      <c r="P46" s="186">
        <v>1060000000</v>
      </c>
    </row>
    <row r="47" spans="2:16" ht="63" customHeight="1">
      <c r="B47" s="80">
        <v>80101504</v>
      </c>
      <c r="C47" s="100" t="s">
        <v>283</v>
      </c>
      <c r="D47" s="78" t="s">
        <v>281</v>
      </c>
      <c r="E47" s="78" t="s">
        <v>46</v>
      </c>
      <c r="F47" s="78" t="s">
        <v>260</v>
      </c>
      <c r="G47" s="78" t="s">
        <v>40</v>
      </c>
      <c r="H47" s="101">
        <v>400000000</v>
      </c>
      <c r="I47" s="85">
        <f>+H47</f>
        <v>400000000</v>
      </c>
      <c r="J47" s="78" t="s">
        <v>223</v>
      </c>
      <c r="K47" s="78" t="s">
        <v>223</v>
      </c>
      <c r="L47" s="79" t="s">
        <v>280</v>
      </c>
      <c r="P47" s="186">
        <v>400000000</v>
      </c>
    </row>
    <row r="48" spans="2:12" ht="60">
      <c r="B48" s="80">
        <v>82121800</v>
      </c>
      <c r="C48" s="100" t="s">
        <v>96</v>
      </c>
      <c r="D48" s="78" t="s">
        <v>54</v>
      </c>
      <c r="E48" s="78" t="s">
        <v>75</v>
      </c>
      <c r="F48" s="78" t="s">
        <v>225</v>
      </c>
      <c r="G48" s="78" t="s">
        <v>40</v>
      </c>
      <c r="H48" s="101">
        <v>1000000</v>
      </c>
      <c r="I48" s="85">
        <f t="shared" si="1"/>
        <v>1000000</v>
      </c>
      <c r="J48" s="78" t="s">
        <v>223</v>
      </c>
      <c r="K48" s="78" t="s">
        <v>223</v>
      </c>
      <c r="L48" s="79" t="s">
        <v>284</v>
      </c>
    </row>
    <row r="49" spans="2:12" ht="60">
      <c r="B49" s="80">
        <v>82121800</v>
      </c>
      <c r="C49" s="100" t="s">
        <v>97</v>
      </c>
      <c r="D49" s="78" t="s">
        <v>54</v>
      </c>
      <c r="E49" s="78" t="s">
        <v>75</v>
      </c>
      <c r="F49" s="78" t="s">
        <v>52</v>
      </c>
      <c r="G49" s="78" t="s">
        <v>40</v>
      </c>
      <c r="H49" s="101">
        <v>200000000</v>
      </c>
      <c r="I49" s="85">
        <f t="shared" si="1"/>
        <v>200000000</v>
      </c>
      <c r="J49" s="78" t="s">
        <v>223</v>
      </c>
      <c r="K49" s="78" t="s">
        <v>223</v>
      </c>
      <c r="L49" s="79" t="s">
        <v>285</v>
      </c>
    </row>
    <row r="50" spans="2:12" ht="60">
      <c r="B50" s="80" t="s">
        <v>98</v>
      </c>
      <c r="C50" s="100" t="s">
        <v>99</v>
      </c>
      <c r="D50" s="78" t="s">
        <v>45</v>
      </c>
      <c r="E50" s="78" t="s">
        <v>55</v>
      </c>
      <c r="F50" s="78" t="s">
        <v>225</v>
      </c>
      <c r="G50" s="78" t="s">
        <v>40</v>
      </c>
      <c r="H50" s="101">
        <v>3000000</v>
      </c>
      <c r="I50" s="85">
        <f t="shared" si="1"/>
        <v>3000000</v>
      </c>
      <c r="J50" s="78" t="s">
        <v>223</v>
      </c>
      <c r="K50" s="78" t="s">
        <v>223</v>
      </c>
      <c r="L50" s="79" t="s">
        <v>284</v>
      </c>
    </row>
    <row r="51" spans="2:12" ht="60">
      <c r="B51" s="80">
        <v>82121800</v>
      </c>
      <c r="C51" s="100" t="s">
        <v>100</v>
      </c>
      <c r="D51" s="78" t="s">
        <v>45</v>
      </c>
      <c r="E51" s="78" t="s">
        <v>55</v>
      </c>
      <c r="F51" s="78" t="s">
        <v>225</v>
      </c>
      <c r="G51" s="78" t="s">
        <v>40</v>
      </c>
      <c r="H51" s="101">
        <v>1000000</v>
      </c>
      <c r="I51" s="85">
        <f t="shared" si="1"/>
        <v>1000000</v>
      </c>
      <c r="J51" s="78" t="s">
        <v>223</v>
      </c>
      <c r="K51" s="78" t="s">
        <v>223</v>
      </c>
      <c r="L51" s="79" t="s">
        <v>284</v>
      </c>
    </row>
    <row r="52" spans="2:12" ht="60">
      <c r="B52" s="80" t="s">
        <v>105</v>
      </c>
      <c r="C52" s="100" t="s">
        <v>106</v>
      </c>
      <c r="D52" s="78" t="s">
        <v>54</v>
      </c>
      <c r="E52" s="78" t="s">
        <v>75</v>
      </c>
      <c r="F52" s="78" t="s">
        <v>258</v>
      </c>
      <c r="G52" s="78" t="s">
        <v>40</v>
      </c>
      <c r="H52" s="101">
        <v>150000000</v>
      </c>
      <c r="I52" s="85">
        <f t="shared" si="1"/>
        <v>150000000</v>
      </c>
      <c r="J52" s="78" t="s">
        <v>223</v>
      </c>
      <c r="K52" s="78" t="s">
        <v>223</v>
      </c>
      <c r="L52" s="79" t="s">
        <v>277</v>
      </c>
    </row>
    <row r="53" spans="1:28" s="20" customFormat="1" ht="60">
      <c r="A53" s="1"/>
      <c r="B53" s="80" t="s">
        <v>107</v>
      </c>
      <c r="C53" s="100" t="s">
        <v>108</v>
      </c>
      <c r="D53" s="78" t="s">
        <v>54</v>
      </c>
      <c r="E53" s="78" t="s">
        <v>75</v>
      </c>
      <c r="F53" s="78" t="s">
        <v>258</v>
      </c>
      <c r="G53" s="78" t="s">
        <v>40</v>
      </c>
      <c r="H53" s="101">
        <v>462000000</v>
      </c>
      <c r="I53" s="85">
        <f t="shared" si="1"/>
        <v>462000000</v>
      </c>
      <c r="J53" s="78" t="s">
        <v>223</v>
      </c>
      <c r="K53" s="78" t="s">
        <v>223</v>
      </c>
      <c r="L53" s="79" t="s">
        <v>277</v>
      </c>
      <c r="M53" s="1"/>
      <c r="N53" s="199"/>
      <c r="O53" s="199"/>
      <c r="P53" s="199"/>
      <c r="Q53" s="199"/>
      <c r="R53" s="199"/>
      <c r="S53" s="199"/>
      <c r="T53" s="178"/>
      <c r="U53" s="178"/>
      <c r="V53" s="178"/>
      <c r="W53" s="178"/>
      <c r="X53" s="178"/>
      <c r="Y53" s="178"/>
      <c r="Z53" s="179"/>
      <c r="AA53" s="179"/>
      <c r="AB53" s="179"/>
    </row>
    <row r="54" spans="2:12" ht="120">
      <c r="B54" s="80">
        <v>83111603</v>
      </c>
      <c r="C54" s="100" t="s">
        <v>109</v>
      </c>
      <c r="D54" s="78" t="s">
        <v>54</v>
      </c>
      <c r="E54" s="78" t="s">
        <v>75</v>
      </c>
      <c r="F54" s="78" t="s">
        <v>258</v>
      </c>
      <c r="G54" s="78" t="s">
        <v>40</v>
      </c>
      <c r="H54" s="101">
        <v>435000000</v>
      </c>
      <c r="I54" s="85">
        <f t="shared" si="1"/>
        <v>435000000</v>
      </c>
      <c r="J54" s="78" t="s">
        <v>223</v>
      </c>
      <c r="K54" s="78" t="s">
        <v>223</v>
      </c>
      <c r="L54" s="79" t="s">
        <v>291</v>
      </c>
    </row>
    <row r="55" spans="1:14" ht="78" customHeight="1">
      <c r="A55" s="20"/>
      <c r="B55" s="80" t="s">
        <v>269</v>
      </c>
      <c r="C55" s="78" t="s">
        <v>111</v>
      </c>
      <c r="D55" s="78" t="s">
        <v>54</v>
      </c>
      <c r="E55" s="78" t="s">
        <v>75</v>
      </c>
      <c r="F55" s="78" t="s">
        <v>258</v>
      </c>
      <c r="G55" s="78" t="s">
        <v>40</v>
      </c>
      <c r="H55" s="101">
        <f>7173705824-2400000000</f>
        <v>4773705824</v>
      </c>
      <c r="I55" s="85">
        <f t="shared" si="1"/>
        <v>4773705824</v>
      </c>
      <c r="J55" s="78" t="s">
        <v>223</v>
      </c>
      <c r="K55" s="78" t="s">
        <v>223</v>
      </c>
      <c r="L55" s="79" t="s">
        <v>290</v>
      </c>
      <c r="M55" s="20"/>
      <c r="N55" s="186">
        <v>-2400000000</v>
      </c>
    </row>
    <row r="56" spans="2:17" ht="75">
      <c r="B56" s="80" t="s">
        <v>102</v>
      </c>
      <c r="C56" s="100" t="s">
        <v>103</v>
      </c>
      <c r="D56" s="78" t="s">
        <v>37</v>
      </c>
      <c r="E56" s="78" t="s">
        <v>104</v>
      </c>
      <c r="F56" s="78" t="s">
        <v>56</v>
      </c>
      <c r="G56" s="78" t="s">
        <v>40</v>
      </c>
      <c r="H56" s="101">
        <f>2000000000-200000000</f>
        <v>1800000000</v>
      </c>
      <c r="I56" s="85">
        <f t="shared" si="1"/>
        <v>1800000000</v>
      </c>
      <c r="J56" s="78" t="s">
        <v>144</v>
      </c>
      <c r="K56" s="78" t="s">
        <v>167</v>
      </c>
      <c r="L56" s="79" t="s">
        <v>277</v>
      </c>
      <c r="Q56" s="186">
        <v>-200000000</v>
      </c>
    </row>
    <row r="57" spans="2:16" ht="60">
      <c r="B57" s="80">
        <v>80131500</v>
      </c>
      <c r="C57" s="100" t="s">
        <v>49</v>
      </c>
      <c r="D57" s="78" t="s">
        <v>78</v>
      </c>
      <c r="E57" s="78" t="s">
        <v>87</v>
      </c>
      <c r="F57" s="78" t="s">
        <v>52</v>
      </c>
      <c r="G57" s="78" t="s">
        <v>40</v>
      </c>
      <c r="H57" s="101">
        <f>620000000+116000000</f>
        <v>736000000</v>
      </c>
      <c r="I57" s="85">
        <f t="shared" si="1"/>
        <v>736000000</v>
      </c>
      <c r="J57" s="78" t="s">
        <v>144</v>
      </c>
      <c r="K57" s="78" t="s">
        <v>167</v>
      </c>
      <c r="L57" s="79" t="s">
        <v>277</v>
      </c>
      <c r="M57" s="138"/>
      <c r="P57" s="186">
        <v>116000000</v>
      </c>
    </row>
    <row r="58" spans="2:17" ht="60">
      <c r="B58" s="80">
        <v>90121502</v>
      </c>
      <c r="C58" s="100" t="s">
        <v>53</v>
      </c>
      <c r="D58" s="78" t="s">
        <v>78</v>
      </c>
      <c r="E58" s="78" t="s">
        <v>87</v>
      </c>
      <c r="F58" s="78" t="s">
        <v>56</v>
      </c>
      <c r="G58" s="78" t="s">
        <v>40</v>
      </c>
      <c r="H58" s="101">
        <f>3113763168+1200000000+200000000</f>
        <v>4513763168</v>
      </c>
      <c r="I58" s="85">
        <f t="shared" si="1"/>
        <v>4513763168</v>
      </c>
      <c r="J58" s="78" t="s">
        <v>144</v>
      </c>
      <c r="K58" s="78" t="s">
        <v>167</v>
      </c>
      <c r="L58" s="79" t="s">
        <v>277</v>
      </c>
      <c r="M58" s="138"/>
      <c r="N58" s="186">
        <v>1200000000</v>
      </c>
      <c r="Q58" s="186">
        <v>200000000</v>
      </c>
    </row>
    <row r="59" spans="2:12" ht="60">
      <c r="B59" s="80">
        <v>90121502</v>
      </c>
      <c r="C59" s="100" t="s">
        <v>57</v>
      </c>
      <c r="D59" s="78" t="s">
        <v>54</v>
      </c>
      <c r="E59" s="78" t="s">
        <v>75</v>
      </c>
      <c r="F59" s="78" t="s">
        <v>259</v>
      </c>
      <c r="G59" s="78" t="s">
        <v>40</v>
      </c>
      <c r="H59" s="207">
        <f>11000000</f>
        <v>11000000</v>
      </c>
      <c r="I59" s="85">
        <f t="shared" si="1"/>
        <v>11000000</v>
      </c>
      <c r="J59" s="78" t="s">
        <v>223</v>
      </c>
      <c r="K59" s="78" t="s">
        <v>223</v>
      </c>
      <c r="L59" s="79" t="s">
        <v>277</v>
      </c>
    </row>
    <row r="60" spans="2:12" ht="60">
      <c r="B60" s="80">
        <v>90121502</v>
      </c>
      <c r="C60" s="100" t="s">
        <v>58</v>
      </c>
      <c r="D60" s="78" t="s">
        <v>45</v>
      </c>
      <c r="E60" s="78" t="s">
        <v>75</v>
      </c>
      <c r="F60" s="78" t="s">
        <v>259</v>
      </c>
      <c r="G60" s="78" t="s">
        <v>40</v>
      </c>
      <c r="H60" s="207">
        <v>1000000</v>
      </c>
      <c r="I60" s="85">
        <f t="shared" si="1"/>
        <v>1000000</v>
      </c>
      <c r="J60" s="78" t="s">
        <v>223</v>
      </c>
      <c r="K60" s="78" t="s">
        <v>223</v>
      </c>
      <c r="L60" s="79" t="s">
        <v>277</v>
      </c>
    </row>
    <row r="61" spans="2:12" ht="75">
      <c r="B61" s="80" t="s">
        <v>60</v>
      </c>
      <c r="C61" s="100" t="s">
        <v>208</v>
      </c>
      <c r="D61" s="78" t="s">
        <v>54</v>
      </c>
      <c r="E61" s="78" t="s">
        <v>75</v>
      </c>
      <c r="F61" s="78" t="s">
        <v>259</v>
      </c>
      <c r="G61" s="78" t="s">
        <v>40</v>
      </c>
      <c r="H61" s="101">
        <v>150000000</v>
      </c>
      <c r="I61" s="85">
        <f t="shared" si="1"/>
        <v>150000000</v>
      </c>
      <c r="J61" s="78" t="s">
        <v>223</v>
      </c>
      <c r="K61" s="78" t="s">
        <v>223</v>
      </c>
      <c r="L61" s="79" t="s">
        <v>278</v>
      </c>
    </row>
    <row r="62" spans="1:18" ht="75">
      <c r="A62" s="14"/>
      <c r="B62" s="80" t="s">
        <v>60</v>
      </c>
      <c r="C62" s="100" t="s">
        <v>205</v>
      </c>
      <c r="D62" s="78" t="s">
        <v>54</v>
      </c>
      <c r="E62" s="78" t="s">
        <v>75</v>
      </c>
      <c r="F62" s="78" t="s">
        <v>52</v>
      </c>
      <c r="G62" s="78" t="s">
        <v>40</v>
      </c>
      <c r="H62" s="101">
        <f>60000000+140000000+259000000+32000000+75000000</f>
        <v>566000000</v>
      </c>
      <c r="I62" s="85">
        <f t="shared" si="1"/>
        <v>566000000</v>
      </c>
      <c r="J62" s="78" t="s">
        <v>223</v>
      </c>
      <c r="K62" s="78" t="s">
        <v>223</v>
      </c>
      <c r="L62" s="79" t="s">
        <v>278</v>
      </c>
      <c r="O62" s="186">
        <v>140000000</v>
      </c>
      <c r="P62" s="186">
        <v>259000000</v>
      </c>
      <c r="Q62" s="186">
        <v>32000000</v>
      </c>
      <c r="R62" s="186">
        <v>75000000</v>
      </c>
    </row>
    <row r="63" spans="2:17" ht="60">
      <c r="B63" s="80" t="s">
        <v>212</v>
      </c>
      <c r="C63" s="100" t="s">
        <v>209</v>
      </c>
      <c r="D63" s="78" t="s">
        <v>54</v>
      </c>
      <c r="E63" s="78" t="s">
        <v>75</v>
      </c>
      <c r="F63" s="78" t="s">
        <v>52</v>
      </c>
      <c r="G63" s="78" t="s">
        <v>40</v>
      </c>
      <c r="H63" s="101">
        <f>20000000+50000000+30000000</f>
        <v>100000000</v>
      </c>
      <c r="I63" s="85">
        <f t="shared" si="1"/>
        <v>100000000</v>
      </c>
      <c r="J63" s="78" t="s">
        <v>223</v>
      </c>
      <c r="K63" s="78" t="s">
        <v>223</v>
      </c>
      <c r="L63" s="79" t="s">
        <v>278</v>
      </c>
      <c r="O63" s="186">
        <v>50000000</v>
      </c>
      <c r="Q63" s="186">
        <v>30000000</v>
      </c>
    </row>
    <row r="64" spans="2:12" ht="60">
      <c r="B64" s="80" t="s">
        <v>270</v>
      </c>
      <c r="C64" s="100" t="s">
        <v>114</v>
      </c>
      <c r="D64" s="78" t="s">
        <v>45</v>
      </c>
      <c r="E64" s="78" t="s">
        <v>238</v>
      </c>
      <c r="F64" s="78" t="s">
        <v>225</v>
      </c>
      <c r="G64" s="78" t="s">
        <v>40</v>
      </c>
      <c r="H64" s="101">
        <v>50000000</v>
      </c>
      <c r="I64" s="85">
        <f t="shared" si="1"/>
        <v>50000000</v>
      </c>
      <c r="J64" s="78" t="s">
        <v>223</v>
      </c>
      <c r="K64" s="78" t="s">
        <v>223</v>
      </c>
      <c r="L64" s="79" t="s">
        <v>287</v>
      </c>
    </row>
    <row r="65" spans="2:12" ht="75">
      <c r="B65" s="80" t="s">
        <v>237</v>
      </c>
      <c r="C65" s="100" t="s">
        <v>235</v>
      </c>
      <c r="D65" s="78" t="s">
        <v>45</v>
      </c>
      <c r="E65" s="78" t="s">
        <v>238</v>
      </c>
      <c r="F65" s="78" t="s">
        <v>260</v>
      </c>
      <c r="G65" s="78" t="s">
        <v>40</v>
      </c>
      <c r="H65" s="101">
        <v>150000000</v>
      </c>
      <c r="I65" s="85">
        <f t="shared" si="1"/>
        <v>150000000</v>
      </c>
      <c r="J65" s="78" t="s">
        <v>223</v>
      </c>
      <c r="K65" s="78" t="s">
        <v>223</v>
      </c>
      <c r="L65" s="176" t="s">
        <v>275</v>
      </c>
    </row>
    <row r="66" spans="2:12" ht="60">
      <c r="B66" s="80" t="s">
        <v>239</v>
      </c>
      <c r="C66" s="100" t="s">
        <v>236</v>
      </c>
      <c r="D66" s="78" t="s">
        <v>45</v>
      </c>
      <c r="E66" s="78" t="s">
        <v>238</v>
      </c>
      <c r="F66" s="78" t="s">
        <v>256</v>
      </c>
      <c r="G66" s="78" t="s">
        <v>40</v>
      </c>
      <c r="H66" s="101">
        <v>330000000</v>
      </c>
      <c r="I66" s="85">
        <f t="shared" si="1"/>
        <v>330000000</v>
      </c>
      <c r="J66" s="78" t="s">
        <v>144</v>
      </c>
      <c r="K66" s="78" t="s">
        <v>167</v>
      </c>
      <c r="L66" s="79" t="s">
        <v>290</v>
      </c>
    </row>
    <row r="67" spans="2:12" ht="15" hidden="1">
      <c r="B67" s="189" t="s">
        <v>229</v>
      </c>
      <c r="C67" s="190"/>
      <c r="D67" s="190"/>
      <c r="E67" s="190"/>
      <c r="F67" s="190"/>
      <c r="G67" s="190"/>
      <c r="H67" s="208">
        <f>SUM(H19:H66)</f>
        <v>21294568992</v>
      </c>
      <c r="I67" s="131">
        <f>SUM(I19:I66)</f>
        <v>21294568992</v>
      </c>
      <c r="J67" s="78"/>
      <c r="K67" s="78"/>
      <c r="L67" s="79"/>
    </row>
    <row r="68" spans="2:12" ht="60">
      <c r="B68" s="80" t="s">
        <v>271</v>
      </c>
      <c r="C68" s="100" t="s">
        <v>117</v>
      </c>
      <c r="D68" s="78" t="s">
        <v>54</v>
      </c>
      <c r="E68" s="78" t="s">
        <v>75</v>
      </c>
      <c r="F68" s="78" t="s">
        <v>52</v>
      </c>
      <c r="G68" s="78" t="s">
        <v>40</v>
      </c>
      <c r="H68" s="101">
        <v>6924686445</v>
      </c>
      <c r="I68" s="85">
        <f t="shared" si="1"/>
        <v>6924686445</v>
      </c>
      <c r="J68" s="78" t="s">
        <v>223</v>
      </c>
      <c r="K68" s="78" t="s">
        <v>223</v>
      </c>
      <c r="L68" s="79" t="s">
        <v>287</v>
      </c>
    </row>
    <row r="69" spans="2:12" ht="75">
      <c r="B69" s="80" t="s">
        <v>272</v>
      </c>
      <c r="C69" s="100" t="s">
        <v>119</v>
      </c>
      <c r="D69" s="78" t="s">
        <v>54</v>
      </c>
      <c r="E69" s="78" t="s">
        <v>75</v>
      </c>
      <c r="F69" s="78" t="s">
        <v>52</v>
      </c>
      <c r="G69" s="78" t="s">
        <v>40</v>
      </c>
      <c r="H69" s="101">
        <v>1377065496</v>
      </c>
      <c r="I69" s="85">
        <f t="shared" si="1"/>
        <v>1377065496</v>
      </c>
      <c r="J69" s="78" t="s">
        <v>223</v>
      </c>
      <c r="K69" s="78" t="s">
        <v>223</v>
      </c>
      <c r="L69" s="79" t="s">
        <v>287</v>
      </c>
    </row>
    <row r="70" spans="2:18" ht="60">
      <c r="B70" s="98" t="s">
        <v>148</v>
      </c>
      <c r="C70" s="220" t="s">
        <v>145</v>
      </c>
      <c r="D70" s="221" t="s">
        <v>78</v>
      </c>
      <c r="E70" s="221" t="s">
        <v>292</v>
      </c>
      <c r="F70" s="221" t="s">
        <v>52</v>
      </c>
      <c r="G70" s="221" t="s">
        <v>40</v>
      </c>
      <c r="H70" s="222">
        <f>31000000000-H71-H72-H73</f>
        <v>10414953744</v>
      </c>
      <c r="I70" s="223">
        <f t="shared" si="1"/>
        <v>10414953744</v>
      </c>
      <c r="J70" s="221" t="s">
        <v>144</v>
      </c>
      <c r="K70" s="221" t="s">
        <v>167</v>
      </c>
      <c r="L70" s="224" t="s">
        <v>277</v>
      </c>
      <c r="P70" s="201"/>
      <c r="R70" s="186">
        <f>-16585046256-2000000000-2000000000</f>
        <v>-20585046256</v>
      </c>
    </row>
    <row r="71" spans="2:18" ht="60">
      <c r="B71" s="98">
        <v>92121801</v>
      </c>
      <c r="C71" s="220" t="s">
        <v>293</v>
      </c>
      <c r="D71" s="221" t="s">
        <v>50</v>
      </c>
      <c r="E71" s="221" t="s">
        <v>294</v>
      </c>
      <c r="F71" s="221" t="s">
        <v>52</v>
      </c>
      <c r="G71" s="221" t="s">
        <v>40</v>
      </c>
      <c r="H71" s="222">
        <v>16585046256</v>
      </c>
      <c r="I71" s="223">
        <f t="shared" si="1"/>
        <v>16585046256</v>
      </c>
      <c r="J71" s="221" t="s">
        <v>144</v>
      </c>
      <c r="K71" s="221" t="s">
        <v>223</v>
      </c>
      <c r="L71" s="224" t="s">
        <v>277</v>
      </c>
      <c r="P71" s="201"/>
      <c r="R71" s="186">
        <v>16585046256</v>
      </c>
    </row>
    <row r="72" spans="2:18" ht="345">
      <c r="B72" s="80" t="s">
        <v>295</v>
      </c>
      <c r="C72" s="100" t="s">
        <v>296</v>
      </c>
      <c r="D72" s="78" t="s">
        <v>37</v>
      </c>
      <c r="E72" s="78" t="s">
        <v>55</v>
      </c>
      <c r="F72" s="78" t="s">
        <v>56</v>
      </c>
      <c r="G72" s="78" t="s">
        <v>40</v>
      </c>
      <c r="H72" s="101">
        <v>2000000000</v>
      </c>
      <c r="I72" s="85">
        <f t="shared" si="1"/>
        <v>2000000000</v>
      </c>
      <c r="J72" s="78" t="s">
        <v>144</v>
      </c>
      <c r="K72" s="78" t="s">
        <v>223</v>
      </c>
      <c r="L72" s="79" t="s">
        <v>290</v>
      </c>
      <c r="P72" s="201"/>
      <c r="R72" s="186">
        <v>2000000000</v>
      </c>
    </row>
    <row r="73" spans="2:18" ht="90.75" thickBot="1">
      <c r="B73" s="191" t="s">
        <v>297</v>
      </c>
      <c r="C73" s="192" t="s">
        <v>298</v>
      </c>
      <c r="D73" s="193" t="s">
        <v>50</v>
      </c>
      <c r="E73" s="193" t="s">
        <v>51</v>
      </c>
      <c r="F73" s="193" t="s">
        <v>299</v>
      </c>
      <c r="G73" s="193" t="s">
        <v>40</v>
      </c>
      <c r="H73" s="209">
        <v>2000000000</v>
      </c>
      <c r="I73" s="194">
        <f t="shared" si="1"/>
        <v>2000000000</v>
      </c>
      <c r="J73" s="193" t="s">
        <v>144</v>
      </c>
      <c r="K73" s="193" t="s">
        <v>223</v>
      </c>
      <c r="L73" s="195" t="s">
        <v>290</v>
      </c>
      <c r="P73" s="201"/>
      <c r="R73" s="186">
        <v>2000000000</v>
      </c>
    </row>
    <row r="74" spans="2:12" ht="17.25" customHeight="1" hidden="1">
      <c r="B74" s="170" t="s">
        <v>230</v>
      </c>
      <c r="C74" s="170"/>
      <c r="D74" s="170"/>
      <c r="E74" s="170"/>
      <c r="F74" s="170"/>
      <c r="G74" s="170"/>
      <c r="H74" s="145">
        <f>SUM(H68:H73)</f>
        <v>39301751941</v>
      </c>
      <c r="I74" s="145">
        <f>SUM(I68:I70)</f>
        <v>18716705685</v>
      </c>
      <c r="J74" s="146"/>
      <c r="K74" s="146"/>
      <c r="L74" s="146"/>
    </row>
    <row r="75" spans="2:12" ht="17.25" customHeight="1" hidden="1">
      <c r="B75" s="170" t="s">
        <v>231</v>
      </c>
      <c r="C75" s="170"/>
      <c r="D75" s="170"/>
      <c r="E75" s="170"/>
      <c r="F75" s="170"/>
      <c r="G75" s="170"/>
      <c r="H75" s="132">
        <f>+H67+H74</f>
        <v>60596320933</v>
      </c>
      <c r="I75" s="132">
        <f>+I67+I74</f>
        <v>40011274677</v>
      </c>
      <c r="J75" s="146"/>
      <c r="K75" s="146"/>
      <c r="L75" s="146"/>
    </row>
    <row r="76" spans="2:12" ht="17.25" customHeight="1" hidden="1">
      <c r="B76" s="147"/>
      <c r="C76" s="147" t="s">
        <v>273</v>
      </c>
      <c r="D76" s="147"/>
      <c r="E76" s="147"/>
      <c r="F76" s="147"/>
      <c r="G76" s="147"/>
      <c r="H76" s="132">
        <v>21360068992</v>
      </c>
      <c r="I76" s="132"/>
      <c r="J76" s="146"/>
      <c r="K76" s="146"/>
      <c r="L76" s="146"/>
    </row>
    <row r="77" spans="2:28" s="20" customFormat="1" ht="17.25" customHeight="1" hidden="1">
      <c r="B77" s="147"/>
      <c r="C77" s="147"/>
      <c r="D77" s="147"/>
      <c r="E77" s="147"/>
      <c r="F77" s="147"/>
      <c r="G77" s="147"/>
      <c r="H77" s="132">
        <f>+H76-H67</f>
        <v>65500000</v>
      </c>
      <c r="I77" s="132"/>
      <c r="J77" s="146"/>
      <c r="K77" s="146"/>
      <c r="L77" s="146"/>
      <c r="N77" s="199"/>
      <c r="O77" s="199"/>
      <c r="P77" s="199"/>
      <c r="Q77" s="199"/>
      <c r="R77" s="199"/>
      <c r="S77" s="199"/>
      <c r="T77" s="178"/>
      <c r="U77" s="178"/>
      <c r="V77" s="178"/>
      <c r="W77" s="178"/>
      <c r="X77" s="178"/>
      <c r="Y77" s="178"/>
      <c r="Z77" s="179"/>
      <c r="AA77" s="179"/>
      <c r="AB77" s="179"/>
    </row>
    <row r="78" spans="2:28" s="20" customFormat="1" ht="17.25" customHeight="1" hidden="1">
      <c r="B78" s="139"/>
      <c r="C78" s="139" t="s">
        <v>274</v>
      </c>
      <c r="D78" s="139"/>
      <c r="E78" s="139"/>
      <c r="F78" s="139"/>
      <c r="G78" s="139"/>
      <c r="H78" s="140">
        <f>+H68+H69</f>
        <v>8301751941</v>
      </c>
      <c r="I78" s="140"/>
      <c r="J78" s="146"/>
      <c r="K78" s="146"/>
      <c r="L78" s="146"/>
      <c r="N78" s="199">
        <f>SUM(N19:N70)</f>
        <v>0</v>
      </c>
      <c r="O78" s="199"/>
      <c r="P78" s="199"/>
      <c r="Q78" s="199"/>
      <c r="R78" s="199"/>
      <c r="S78" s="199"/>
      <c r="T78" s="178"/>
      <c r="U78" s="178"/>
      <c r="V78" s="178"/>
      <c r="W78" s="178"/>
      <c r="X78" s="178"/>
      <c r="Y78" s="178"/>
      <c r="Z78" s="179"/>
      <c r="AA78" s="179"/>
      <c r="AB78" s="179"/>
    </row>
    <row r="79" spans="2:28" s="20" customFormat="1" ht="17.25" customHeight="1">
      <c r="B79" s="139"/>
      <c r="C79" s="139"/>
      <c r="D79" s="139"/>
      <c r="E79" s="139"/>
      <c r="F79" s="139"/>
      <c r="G79" s="139"/>
      <c r="H79" s="140"/>
      <c r="I79" s="140"/>
      <c r="J79" s="146"/>
      <c r="K79" s="146"/>
      <c r="L79" s="146"/>
      <c r="N79" s="201">
        <f>SUM(N19:N70)</f>
        <v>0</v>
      </c>
      <c r="O79" s="201">
        <f>SUM(O19:O70)</f>
        <v>0</v>
      </c>
      <c r="P79" s="201">
        <f>SUM(P19:P70)</f>
        <v>0</v>
      </c>
      <c r="Q79" s="201">
        <f>SUM(Q19:Q70)</f>
        <v>0</v>
      </c>
      <c r="R79" s="201">
        <f>SUM(R19:R73)</f>
        <v>0</v>
      </c>
      <c r="S79" s="199"/>
      <c r="T79" s="178"/>
      <c r="U79" s="178"/>
      <c r="V79" s="178"/>
      <c r="W79" s="178"/>
      <c r="X79" s="178"/>
      <c r="Y79" s="178"/>
      <c r="Z79" s="179"/>
      <c r="AA79" s="179"/>
      <c r="AB79" s="179"/>
    </row>
    <row r="80" spans="2:28" s="20" customFormat="1" ht="17.25" customHeight="1" thickBot="1">
      <c r="B80" s="139"/>
      <c r="C80" s="139"/>
      <c r="D80" s="139"/>
      <c r="E80" s="139"/>
      <c r="F80" s="139"/>
      <c r="G80" s="139"/>
      <c r="H80" s="140"/>
      <c r="I80" s="140"/>
      <c r="J80" s="146"/>
      <c r="K80" s="146"/>
      <c r="L80" s="146"/>
      <c r="N80" s="199"/>
      <c r="O80" s="199"/>
      <c r="P80" s="199"/>
      <c r="Q80" s="199"/>
      <c r="R80" s="199"/>
      <c r="S80" s="199"/>
      <c r="T80" s="178"/>
      <c r="U80" s="178"/>
      <c r="V80" s="178"/>
      <c r="W80" s="178"/>
      <c r="X80" s="178"/>
      <c r="Y80" s="178"/>
      <c r="Z80" s="179"/>
      <c r="AA80" s="179"/>
      <c r="AB80" s="179"/>
    </row>
    <row r="81" spans="2:9" ht="45">
      <c r="B81" s="15" t="s">
        <v>6</v>
      </c>
      <c r="C81" s="12" t="s">
        <v>22</v>
      </c>
      <c r="D81" s="12" t="s">
        <v>14</v>
      </c>
      <c r="G81" s="1" t="s">
        <v>122</v>
      </c>
      <c r="H81" s="67" t="s">
        <v>122</v>
      </c>
      <c r="I81" s="102" t="str">
        <f t="shared" si="1"/>
        <v> </v>
      </c>
    </row>
    <row r="82" spans="2:8" ht="15">
      <c r="B82" s="3"/>
      <c r="C82" s="115"/>
      <c r="D82" s="4"/>
      <c r="H82" s="141"/>
    </row>
    <row r="83" spans="2:8" ht="15">
      <c r="B83" s="3"/>
      <c r="C83" s="136"/>
      <c r="D83" s="4"/>
      <c r="H83" s="13"/>
    </row>
    <row r="84" spans="2:8" ht="15">
      <c r="B84" s="3"/>
      <c r="C84" s="115"/>
      <c r="D84" s="4"/>
      <c r="H84" s="13"/>
    </row>
    <row r="85" spans="2:8" ht="15">
      <c r="B85" s="3"/>
      <c r="C85" s="115"/>
      <c r="D85" s="4"/>
      <c r="H85" s="13"/>
    </row>
    <row r="86" spans="2:8" ht="15.75" thickBot="1">
      <c r="B86" s="16"/>
      <c r="C86" s="116"/>
      <c r="D86" s="5"/>
      <c r="H86" s="13"/>
    </row>
    <row r="87" ht="15">
      <c r="H87" s="13"/>
    </row>
    <row r="88" spans="1:28" s="89" customFormat="1" ht="9">
      <c r="A88" s="88"/>
      <c r="C88" s="93"/>
      <c r="D88" s="91"/>
      <c r="E88" s="91"/>
      <c r="F88" s="91"/>
      <c r="G88" s="90"/>
      <c r="H88" s="90"/>
      <c r="I88" s="91"/>
      <c r="J88" s="91"/>
      <c r="K88" s="88"/>
      <c r="L88" s="92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88"/>
      <c r="AA88" s="88"/>
      <c r="AB88" s="88"/>
    </row>
    <row r="89" spans="1:28" s="89" customFormat="1" ht="23.25" customHeight="1">
      <c r="A89" s="88"/>
      <c r="B89" s="87"/>
      <c r="C89" s="117"/>
      <c r="D89" s="91"/>
      <c r="E89" s="91"/>
      <c r="F89" s="91"/>
      <c r="G89" s="90"/>
      <c r="H89" s="90"/>
      <c r="I89" s="121"/>
      <c r="J89" s="91"/>
      <c r="K89" s="88"/>
      <c r="L89" s="92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88"/>
      <c r="AA89" s="88"/>
      <c r="AB89" s="88"/>
    </row>
    <row r="90" spans="1:28" s="89" customFormat="1" ht="9">
      <c r="A90" s="91"/>
      <c r="B90" s="93"/>
      <c r="C90" s="117"/>
      <c r="D90" s="91"/>
      <c r="E90" s="91"/>
      <c r="F90" s="91"/>
      <c r="G90" s="90"/>
      <c r="H90" s="90"/>
      <c r="I90" s="91"/>
      <c r="J90" s="91"/>
      <c r="K90" s="88"/>
      <c r="L90" s="92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88"/>
      <c r="AA90" s="88"/>
      <c r="AB90" s="88"/>
    </row>
    <row r="91" spans="1:28" s="27" customFormat="1" ht="12.75">
      <c r="A91" s="36"/>
      <c r="B91" s="37"/>
      <c r="C91" s="118"/>
      <c r="D91" s="36"/>
      <c r="E91" s="36"/>
      <c r="F91" s="36"/>
      <c r="G91" s="34"/>
      <c r="H91" s="34"/>
      <c r="I91" s="36"/>
      <c r="J91" s="36"/>
      <c r="K91" s="25"/>
      <c r="L91" s="26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25"/>
      <c r="AA91" s="25"/>
      <c r="AB91" s="25"/>
    </row>
    <row r="93" ht="15">
      <c r="B93" s="87"/>
    </row>
    <row r="96" ht="15"/>
    <row r="97" ht="15"/>
    <row r="116" spans="2:3" ht="15">
      <c r="B116" s="41">
        <v>47000000</v>
      </c>
      <c r="C116" s="119">
        <f>+B116/60</f>
        <v>783333.3333333334</v>
      </c>
    </row>
  </sheetData>
  <sheetProtection/>
  <autoFilter ref="A18:M81">
    <sortState ref="A19:M116">
      <sortCondition sortBy="value" ref="A19:A116"/>
    </sortState>
  </autoFilter>
  <mergeCells count="6">
    <mergeCell ref="F5:I9"/>
    <mergeCell ref="F11:I15"/>
    <mergeCell ref="M41:M42"/>
    <mergeCell ref="B67:G67"/>
    <mergeCell ref="B74:G74"/>
    <mergeCell ref="B75:G75"/>
  </mergeCells>
  <printOptions horizontalCentered="1"/>
  <pageMargins left="0.03937007874015748" right="0.03937007874015748" top="0.3937007874015748" bottom="0.1968503937007874" header="0.31496062992125984" footer="0.31496062992125984"/>
  <pageSetup horizontalDpi="600" verticalDpi="600" orientation="landscape" paperSize="41" scale="58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soler</dc:creator>
  <cp:keywords/>
  <dc:description/>
  <cp:lastModifiedBy>rociosoler</cp:lastModifiedBy>
  <cp:lastPrinted>2017-01-19T19:11:27Z</cp:lastPrinted>
  <dcterms:created xsi:type="dcterms:W3CDTF">2012-12-10T15:58:41Z</dcterms:created>
  <dcterms:modified xsi:type="dcterms:W3CDTF">2017-11-01T22:49:27Z</dcterms:modified>
  <cp:category/>
  <cp:version/>
  <cp:contentType/>
  <cp:contentStatus/>
</cp:coreProperties>
</file>